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Ebook writing\Diagnostic accuracy\"/>
    </mc:Choice>
  </mc:AlternateContent>
  <xr:revisionPtr revIDLastSave="0" documentId="13_ncr:1_{BF20579D-5F44-4C41-A70C-C912D432D35B}" xr6:coauthVersionLast="47" xr6:coauthVersionMax="47" xr10:uidLastSave="{00000000-0000-0000-0000-000000000000}"/>
  <bookViews>
    <workbookView xWindow="28680" yWindow="-120" windowWidth="29040" windowHeight="15840" xr2:uid="{E3CA4AF7-4D1B-4EAB-B700-499DFB6B5184}"/>
  </bookViews>
  <sheets>
    <sheet name="Start Page" sheetId="4" r:id="rId1"/>
    <sheet name="Data Entry" sheetId="9" r:id="rId2"/>
    <sheet name="Scatterplots" sheetId="11" r:id="rId3"/>
    <sheet name="LOAs" sheetId="15" r:id="rId4"/>
    <sheet name="Bland Altman Charts" sheetId="14" r:id="rId5"/>
    <sheet name="B-A Plot X Axis Adjusted" sheetId="16" r:id="rId6"/>
    <sheet name="SampleData" sheetId="12" r:id="rId7"/>
    <sheet name="Random Data"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5" l="1" a="1"/>
  <c r="A2" i="15" s="1"/>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6"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6" i="15"/>
  <c r="F17" i="15"/>
  <c r="G26" i="9" l="1"/>
  <c r="AD2" i="9"/>
  <c r="AF4" i="9" s="1"/>
  <c r="L3" i="11"/>
  <c r="G1" i="9"/>
  <c r="K7" i="9"/>
  <c r="D1" i="14" l="1"/>
  <c r="D2" i="14"/>
  <c r="B20" i="14" s="1"/>
  <c r="Q15" i="15"/>
  <c r="P15" i="15"/>
  <c r="O15" i="15"/>
  <c r="N15" i="15"/>
  <c r="M15" i="15"/>
  <c r="L15" i="15"/>
  <c r="K15" i="15"/>
  <c r="J15" i="15"/>
  <c r="G15" i="15"/>
  <c r="I15" i="15"/>
  <c r="F15" i="15"/>
  <c r="Q14" i="15"/>
  <c r="P14" i="15"/>
  <c r="G14" i="15"/>
  <c r="K14" i="15"/>
  <c r="I14" i="15"/>
  <c r="F14" i="15"/>
  <c r="O14" i="15"/>
  <c r="N14" i="15"/>
  <c r="M14" i="15"/>
  <c r="L14" i="15"/>
  <c r="J14" i="15"/>
  <c r="Q13" i="15"/>
  <c r="M13" i="15"/>
  <c r="F13" i="15"/>
  <c r="P13" i="15"/>
  <c r="L13" i="15"/>
  <c r="G13" i="15"/>
  <c r="O13" i="15"/>
  <c r="K13" i="15"/>
  <c r="N13" i="15"/>
  <c r="J13" i="15"/>
  <c r="I13" i="15"/>
  <c r="Q3" i="15"/>
  <c r="Q11" i="15"/>
  <c r="P6" i="15"/>
  <c r="O9" i="15"/>
  <c r="N4" i="15"/>
  <c r="N12" i="15"/>
  <c r="M7" i="15"/>
  <c r="M2" i="15"/>
  <c r="L10" i="15"/>
  <c r="K5" i="15"/>
  <c r="J8" i="15"/>
  <c r="I5" i="15"/>
  <c r="G6" i="15"/>
  <c r="F4" i="15"/>
  <c r="F12" i="15"/>
  <c r="N10" i="15"/>
  <c r="G12" i="15"/>
  <c r="O8" i="15"/>
  <c r="K12" i="15"/>
  <c r="J7" i="15"/>
  <c r="I12" i="15"/>
  <c r="F11" i="15"/>
  <c r="Q4" i="15"/>
  <c r="Q12" i="15"/>
  <c r="P7" i="15"/>
  <c r="P2" i="15"/>
  <c r="O10" i="15"/>
  <c r="N5" i="15"/>
  <c r="M8" i="15"/>
  <c r="L3" i="15"/>
  <c r="L11" i="15"/>
  <c r="K6" i="15"/>
  <c r="J9" i="15"/>
  <c r="I6" i="15"/>
  <c r="G7" i="15"/>
  <c r="G2" i="15"/>
  <c r="F5" i="15"/>
  <c r="Q5" i="15"/>
  <c r="P8" i="15"/>
  <c r="O3" i="15"/>
  <c r="O11" i="15"/>
  <c r="N6" i="15"/>
  <c r="M9" i="15"/>
  <c r="L4" i="15"/>
  <c r="L12" i="15"/>
  <c r="K7" i="15"/>
  <c r="K2" i="15"/>
  <c r="J10" i="15"/>
  <c r="I7" i="15"/>
  <c r="G8" i="15"/>
  <c r="F6" i="15"/>
  <c r="P12" i="15"/>
  <c r="O7" i="15"/>
  <c r="L8" i="15"/>
  <c r="J6" i="15"/>
  <c r="I3" i="15"/>
  <c r="P5" i="15"/>
  <c r="M6" i="15"/>
  <c r="J2" i="15"/>
  <c r="Q6" i="15"/>
  <c r="P9" i="15"/>
  <c r="O4" i="15"/>
  <c r="O12" i="15"/>
  <c r="N7" i="15"/>
  <c r="N2" i="15"/>
  <c r="M10" i="15"/>
  <c r="L5" i="15"/>
  <c r="K8" i="15"/>
  <c r="J3" i="15"/>
  <c r="J11" i="15"/>
  <c r="I8" i="15"/>
  <c r="G9" i="15"/>
  <c r="F7" i="15"/>
  <c r="K3" i="15"/>
  <c r="G4" i="15"/>
  <c r="F2" i="15"/>
  <c r="Q7" i="15"/>
  <c r="Q2" i="15"/>
  <c r="P10" i="15"/>
  <c r="O5" i="15"/>
  <c r="N8" i="15"/>
  <c r="M3" i="15"/>
  <c r="M11" i="15"/>
  <c r="L6" i="15"/>
  <c r="K9" i="15"/>
  <c r="J4" i="15"/>
  <c r="J12" i="15"/>
  <c r="I9" i="15"/>
  <c r="I2" i="15"/>
  <c r="G10" i="15"/>
  <c r="F8" i="15"/>
  <c r="O2" i="15"/>
  <c r="K11" i="15"/>
  <c r="F10" i="15"/>
  <c r="Q10" i="15"/>
  <c r="N3" i="15"/>
  <c r="N11" i="15"/>
  <c r="L9" i="15"/>
  <c r="K4" i="15"/>
  <c r="I4" i="15"/>
  <c r="G5" i="15"/>
  <c r="Q8" i="15"/>
  <c r="P3" i="15"/>
  <c r="P11" i="15"/>
  <c r="O6" i="15"/>
  <c r="N9" i="15"/>
  <c r="M4" i="15"/>
  <c r="M12" i="15"/>
  <c r="L7" i="15"/>
  <c r="L2" i="15"/>
  <c r="K10" i="15"/>
  <c r="J5" i="15"/>
  <c r="I10" i="15"/>
  <c r="G3" i="15"/>
  <c r="G11" i="15"/>
  <c r="F9" i="15"/>
  <c r="Q9" i="15"/>
  <c r="P4" i="15"/>
  <c r="M5" i="15"/>
  <c r="I11" i="15"/>
  <c r="F3" i="15"/>
  <c r="H10" i="15"/>
  <c r="H9" i="15"/>
  <c r="H6" i="15"/>
  <c r="H7" i="15"/>
  <c r="H8" i="15"/>
  <c r="H5" i="15"/>
  <c r="H4" i="15"/>
  <c r="H11" i="15"/>
  <c r="H12" i="15"/>
  <c r="H2" i="15"/>
  <c r="H3" i="15"/>
  <c r="AC4" i="9"/>
  <c r="AD4" i="9"/>
  <c r="AE4" i="9"/>
  <c r="I5" i="9"/>
  <c r="J6" i="9"/>
  <c r="H5" i="9"/>
  <c r="J20" i="14" l="1"/>
  <c r="J39" i="14"/>
  <c r="B39" i="14"/>
  <c r="S39" i="14"/>
  <c r="S20" i="14"/>
  <c r="T22" i="15"/>
  <c r="T12" i="15"/>
  <c r="T16" i="15"/>
  <c r="T2" i="15"/>
  <c r="T1" i="15"/>
  <c r="E19" i="14" s="1"/>
  <c r="E20" i="14" s="1"/>
  <c r="T17" i="15"/>
  <c r="T11" i="15"/>
  <c r="T7" i="15"/>
  <c r="T6" i="15"/>
  <c r="T27" i="15"/>
  <c r="T26" i="15"/>
  <c r="T21" i="15"/>
  <c r="H12" i="9"/>
  <c r="I12" i="9" s="1"/>
  <c r="J7" i="9"/>
  <c r="H7" i="9"/>
  <c r="H4" i="9"/>
  <c r="I7" i="9"/>
  <c r="I6" i="9"/>
  <c r="H6" i="9"/>
  <c r="V19" i="14" l="1"/>
  <c r="V20" i="14" s="1"/>
  <c r="T23" i="15"/>
  <c r="U19" i="14" s="1"/>
  <c r="U20" i="14" s="1"/>
  <c r="T24" i="15"/>
  <c r="T19" i="14" s="1"/>
  <c r="T20" i="14" s="1"/>
  <c r="V38" i="14"/>
  <c r="V39" i="14" s="1"/>
  <c r="T29" i="15"/>
  <c r="T38" i="14" s="1"/>
  <c r="T39" i="14" s="1"/>
  <c r="T28" i="15"/>
  <c r="U38" i="14" s="1"/>
  <c r="U39" i="14" s="1"/>
  <c r="E38" i="14"/>
  <c r="E39" i="14" s="1"/>
  <c r="T9" i="15"/>
  <c r="C38" i="14" s="1"/>
  <c r="C39" i="14" s="1"/>
  <c r="T8" i="15"/>
  <c r="D38" i="14" s="1"/>
  <c r="D39" i="14" s="1"/>
  <c r="M38" i="14"/>
  <c r="M39" i="14" s="1"/>
  <c r="T13" i="15"/>
  <c r="L38" i="14" s="1"/>
  <c r="L39" i="14" s="1"/>
  <c r="T14" i="15"/>
  <c r="K38" i="14" s="1"/>
  <c r="K39" i="14" s="1"/>
  <c r="M19" i="14"/>
  <c r="M20" i="14" s="1"/>
  <c r="T18" i="15"/>
  <c r="L19" i="14" s="1"/>
  <c r="L20" i="14" s="1"/>
  <c r="T19" i="15"/>
  <c r="K19" i="14" s="1"/>
  <c r="K20" i="14" s="1"/>
  <c r="T3" i="15"/>
  <c r="D19" i="14" s="1"/>
  <c r="D20" i="14" s="1"/>
  <c r="T4" i="15"/>
  <c r="H16" i="9"/>
  <c r="J16" i="9" s="1"/>
  <c r="H13" i="9"/>
  <c r="I13" i="9" s="1"/>
  <c r="H19" i="9"/>
  <c r="I19" i="9" s="1"/>
  <c r="H17" i="9"/>
  <c r="J17" i="9" s="1"/>
  <c r="H14" i="9"/>
  <c r="J12" i="9"/>
  <c r="C19" i="14" l="1"/>
  <c r="C20" i="14" s="1"/>
  <c r="I17" i="9"/>
  <c r="I16" i="9"/>
  <c r="J19" i="9"/>
  <c r="J13" i="9"/>
  <c r="I14" i="9"/>
  <c r="J1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<sst xmlns="http://schemas.openxmlformats.org/spreadsheetml/2006/main" count="335" uniqueCount="100">
  <si>
    <t>Name of the test you are assessing</t>
  </si>
  <si>
    <t>Describe Test</t>
  </si>
  <si>
    <t>This Spreadsheet was prepared by Dr Mark Laslett, PhD, NZRSP 2024</t>
  </si>
  <si>
    <t>Intraclass Correlation Coefficient Data Entry Form and Calculator for Continuous Data</t>
  </si>
  <si>
    <t>Index Test 2</t>
  </si>
  <si>
    <t>Index Test 1</t>
  </si>
  <si>
    <t>Index Test 3</t>
  </si>
  <si>
    <t>Subject Identifier</t>
  </si>
  <si>
    <t>Reference/Baseline Test</t>
  </si>
  <si>
    <t>Intraclass Correlation Coefficients Table</t>
  </si>
  <si>
    <t>Last row</t>
  </si>
  <si>
    <t>B</t>
  </si>
  <si>
    <t>C</t>
  </si>
  <si>
    <t>D</t>
  </si>
  <si>
    <t>E</t>
  </si>
  <si>
    <t>Cell ref</t>
  </si>
  <si>
    <r>
      <t xml:space="preserve">Reference </t>
    </r>
    <r>
      <rPr>
        <b/>
        <i/>
        <sz val="11"/>
        <color theme="0"/>
        <rFont val="Aptos Narrow"/>
        <family val="2"/>
        <scheme val="minor"/>
      </rPr>
      <t>vs</t>
    </r>
    <r>
      <rPr>
        <b/>
        <sz val="11"/>
        <color theme="0"/>
        <rFont val="Aptos Narrow"/>
        <family val="2"/>
        <scheme val="minor"/>
      </rPr>
      <t xml:space="preserve"> Index 1</t>
    </r>
  </si>
  <si>
    <r>
      <t xml:space="preserve">Reference </t>
    </r>
    <r>
      <rPr>
        <b/>
        <i/>
        <sz val="11"/>
        <color theme="0"/>
        <rFont val="Aptos Narrow"/>
        <family val="2"/>
        <scheme val="minor"/>
      </rPr>
      <t>vs</t>
    </r>
    <r>
      <rPr>
        <b/>
        <sz val="11"/>
        <color theme="0"/>
        <rFont val="Aptos Narrow"/>
        <family val="2"/>
        <scheme val="minor"/>
      </rPr>
      <t xml:space="preserve"> Index 3</t>
    </r>
  </si>
  <si>
    <r>
      <t xml:space="preserve">Index 1 </t>
    </r>
    <r>
      <rPr>
        <b/>
        <i/>
        <sz val="11"/>
        <color theme="0"/>
        <rFont val="Aptos Narrow"/>
        <family val="2"/>
        <scheme val="minor"/>
      </rPr>
      <t>vs</t>
    </r>
    <r>
      <rPr>
        <b/>
        <sz val="11"/>
        <color theme="0"/>
        <rFont val="Aptos Narrow"/>
        <family val="2"/>
        <scheme val="minor"/>
      </rPr>
      <t xml:space="preserve"> Index 2</t>
    </r>
  </si>
  <si>
    <r>
      <t xml:space="preserve">Index 1 </t>
    </r>
    <r>
      <rPr>
        <b/>
        <i/>
        <sz val="11"/>
        <color theme="0"/>
        <rFont val="Aptos Narrow"/>
        <family val="2"/>
        <scheme val="minor"/>
      </rPr>
      <t>vs</t>
    </r>
    <r>
      <rPr>
        <b/>
        <sz val="11"/>
        <color theme="0"/>
        <rFont val="Aptos Narrow"/>
        <family val="2"/>
        <scheme val="minor"/>
      </rPr>
      <t xml:space="preserve"> Index 3</t>
    </r>
  </si>
  <si>
    <r>
      <t xml:space="preserve">Index 2 </t>
    </r>
    <r>
      <rPr>
        <b/>
        <i/>
        <sz val="11"/>
        <color theme="0"/>
        <rFont val="Aptos Narrow"/>
        <family val="2"/>
        <scheme val="minor"/>
      </rPr>
      <t>vs</t>
    </r>
    <r>
      <rPr>
        <b/>
        <sz val="11"/>
        <color theme="0"/>
        <rFont val="Aptos Narrow"/>
        <family val="2"/>
        <scheme val="minor"/>
      </rPr>
      <t xml:space="preserve"> Index 3</t>
    </r>
  </si>
  <si>
    <t>Reference vs</t>
  </si>
  <si>
    <t>Index 1</t>
  </si>
  <si>
    <t>Index 2</t>
  </si>
  <si>
    <t>Index 1 vs</t>
  </si>
  <si>
    <t>Index 3</t>
  </si>
  <si>
    <t>Index 2 vs</t>
  </si>
  <si>
    <t>SLR</t>
  </si>
  <si>
    <t>Data Entry for</t>
  </si>
  <si>
    <t>Scatterplots for</t>
  </si>
  <si>
    <t>Interpretation</t>
  </si>
  <si>
    <t>Positive</t>
  </si>
  <si>
    <t>Negative</t>
  </si>
  <si>
    <t>No Association</t>
  </si>
  <si>
    <t>Summary of relevant correlations</t>
  </si>
  <si>
    <t>Direction</t>
  </si>
  <si>
    <t>https://www.bmj.com/about-bmj/resources-readers/publications/statistics-square-one/11-correlation-and-regression</t>
  </si>
  <si>
    <t>Reference Link</t>
  </si>
  <si>
    <t>"If we wish to label the strength of the association, for absolute values of r, 0-0.19 is regarded as very weak, 0.2-0.39 as weak, 0.40-0.59 as moderate, 0.6-0.79 as strong and 0.8-1 as very strong correlation, but these are rather arbitrary limits, and the context of the results should be considered."</t>
  </si>
  <si>
    <t>Strength</t>
  </si>
  <si>
    <t>very strong</t>
  </si>
  <si>
    <t>strong</t>
  </si>
  <si>
    <t>moderate</t>
  </si>
  <si>
    <t>weak</t>
  </si>
  <si>
    <t>very weak</t>
  </si>
  <si>
    <t>no correlation</t>
  </si>
  <si>
    <t>number of cigarettes smoked</t>
  </si>
  <si>
    <t>number of free radicals in lungs</t>
  </si>
  <si>
    <t>Subject</t>
  </si>
  <si>
    <t>Sample Data taken from: https://www.sciencedirect.com/topics/mathematics/sample-correlation-coefficient © Sheldon M Ross 3rd Ed "Introductory Statistics"</t>
  </si>
  <si>
    <t>The patient lies supine and the leg is raised while the examiner manualy holds the knee in maximum extension. The leg is raised until maximum end range is achieved as allowed by hamstring length, or production of the patients typical pain complaint. The range of motion is measured using a bubble goniometer placed on the anterior aspect of the shin. The start position is calibrated at 0° when the leg is lying flat on the bed. When the end range of SLR is reached, the range of motion as indicated in degrees on the goniometer and recorded.</t>
  </si>
  <si>
    <t>SLR Baseline</t>
  </si>
  <si>
    <t>SLR1</t>
  </si>
  <si>
    <t>SLR 2</t>
  </si>
  <si>
    <t>SLR 3</t>
  </si>
  <si>
    <t>Dummy SLR test data</t>
  </si>
  <si>
    <t>Random values between 15 and 120</t>
  </si>
  <si>
    <t>Bias B/1</t>
  </si>
  <si>
    <t>Bias B/2</t>
  </si>
  <si>
    <t>Bias B/3</t>
  </si>
  <si>
    <t>X-Axis</t>
  </si>
  <si>
    <t>Upper LOA</t>
  </si>
  <si>
    <t>Lower LOA</t>
  </si>
  <si>
    <t>Bias</t>
  </si>
  <si>
    <t>Bias 1/2</t>
  </si>
  <si>
    <t>Bias 1/3</t>
  </si>
  <si>
    <t>Mean M2/M3</t>
  </si>
  <si>
    <t>Baseline Test</t>
  </si>
  <si>
    <t>Mean BT1</t>
  </si>
  <si>
    <t>Diff B/T1</t>
  </si>
  <si>
    <t>Diff B/T2</t>
  </si>
  <si>
    <t>Mean B/T2</t>
  </si>
  <si>
    <t>Diff B/T3</t>
  </si>
  <si>
    <t>Mean BT3</t>
  </si>
  <si>
    <t>Diff T1/T2</t>
  </si>
  <si>
    <t>Mean T1/T2</t>
  </si>
  <si>
    <t>Diff T1/T3</t>
  </si>
  <si>
    <t>Mean T1/T3</t>
  </si>
  <si>
    <t>Diff T2/T3</t>
  </si>
  <si>
    <t>Bias 2/3</t>
  </si>
  <si>
    <t>STD 2/3</t>
  </si>
  <si>
    <t>Lower LOA 2/3</t>
  </si>
  <si>
    <t>Upper LOA 2/3</t>
  </si>
  <si>
    <t>STD 1/3</t>
  </si>
  <si>
    <t>Lower LOA 1/3</t>
  </si>
  <si>
    <t>Upper LOA 1/3</t>
  </si>
  <si>
    <t>STD 1/2</t>
  </si>
  <si>
    <t>Lower LOA 1/2</t>
  </si>
  <si>
    <t>Upper LOA 1/2</t>
  </si>
  <si>
    <t>STD B/3</t>
  </si>
  <si>
    <t>Lower LOA B/3</t>
  </si>
  <si>
    <t>Upper LOA B/3</t>
  </si>
  <si>
    <t>STD B/2</t>
  </si>
  <si>
    <t>Lower LOA B/2</t>
  </si>
  <si>
    <t>Upper LOA B/2</t>
  </si>
  <si>
    <t>STD B/1</t>
  </si>
  <si>
    <t>Lower LOA B/1</t>
  </si>
  <si>
    <t>Upper LOA B/1</t>
  </si>
  <si>
    <t>Maximum  value</t>
  </si>
  <si>
    <t>Minimum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</si>
</sst>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ptos Narrow"/>
      <family val="2"/>
      <scheme val="minor"/>
    </font>
    <font>
      <sz val="25"/>
      <color theme="1"/>
      <name val="Aptos Narrow"/>
      <family val="2"/>
      <scheme val="minor"/>
    </font>
    <font>
      <sz val="12"/>
      <color theme="1"/>
      <name val="Aptos Narrow"/>
      <family val="2"/>
      <scheme val="minor"/>
    </font>
    <font>
      <sz val="16"/>
      <color theme="1"/>
      <name val="Aptos Narrow"/>
      <family val="2"/>
      <scheme val="minor"/>
    </font>
    <font>
      <b/>
      <sz val="11"/>
      <color theme="0"/>
      <name val="Aptos Narrow"/>
      <family val="2"/>
      <scheme val="minor"/>
    </font>
    <font>
      <sz val="26"/>
      <color theme="1"/>
      <name val="Aptos Narrow"/>
      <family val="2"/>
      <scheme val="minor"/>
    </font>
    <font>
      <i/>
      <sz val="11"/>
      <color theme="1"/>
      <name val="Aptos Narrow"/>
      <family val="2"/>
      <scheme val="minor"/>
    </font>
    <font>
      <sz val="11"/>
      <color theme="0"/>
      <name val="Aptos Narrow"/>
      <family val="2"/>
      <scheme val="minor"/>
    </font>
    <font>
      <b/>
      <i/>
      <sz val="11"/>
      <color theme="0"/>
      <name val="Aptos Narrow"/>
      <family val="2"/>
      <scheme val="minor"/>
    </font>
    <font>
      <sz val="18"/>
      <color theme="1"/>
      <name val="Aptos Narrow"/>
      <family val="2"/>
      <scheme val="minor"/>
    </font>
    <font>
      <b/>
      <sz val="11"/>
      <color theme="1"/>
      <name val="Aptos Narrow"/>
      <family val="2"/>
      <scheme val="minor"/>
    </font>
    <font>
      <u/>
      <sz val="11"/>
      <color theme="10"/>
      <name val="Aptos Narrow"/>
      <family val="2"/>
      <scheme val="minor"/>
    </font>
    <font>
      <sz val="11"/>
      <color rgb="FF9C0006"/>
      <name val="Aptos Narrow"/>
      <family val="2"/>
      <scheme val="minor"/>
    </font>
    <font>
      <sz val="11"/>
      <color rgb="FF9C5700"/>
      <name val="Aptos Narrow"/>
      <family val="2"/>
      <scheme val="minor"/>
    </font>
    <font>
      <sz val="16"/>
      <color rgb="FF9C5700"/>
      <name val="Aptos Narrow"/>
      <family val="2"/>
      <scheme val="minor"/>
    </font>
    <font>
      <sz val="11"/>
      <color rgb="FF006100"/>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bgColor indexed="64"/>
      </patternFill>
    </fill>
    <fill>
      <patternFill patternType="solid">
        <fgColor rgb="FFFFC7CE"/>
      </patternFill>
    </fill>
    <fill>
      <patternFill patternType="solid">
        <fgColor rgb="FFFFEB9C"/>
      </patternFill>
    </fill>
    <fill>
      <patternFill patternType="solid">
        <fgColor rgb="FFC6EFCE"/>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5" fillId="7" borderId="0" applyNumberFormat="0" applyBorder="0" applyAlignment="0" applyProtection="0"/>
  </cellStyleXfs>
  <cellXfs count="51">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6" fillId="0" borderId="0" xfId="0" applyFont="1" applyAlignment="1">
      <alignment horizontal="center"/>
    </xf>
    <xf numFmtId="0" fontId="4" fillId="3" borderId="7" xfId="0" applyFont="1" applyFill="1" applyBorder="1" applyAlignment="1">
      <alignment horizontal="right"/>
    </xf>
    <xf numFmtId="0" fontId="4" fillId="3" borderId="9" xfId="0" applyFont="1" applyFill="1" applyBorder="1"/>
    <xf numFmtId="0" fontId="4" fillId="3" borderId="10" xfId="0" applyFont="1" applyFill="1" applyBorder="1"/>
    <xf numFmtId="164" fontId="0" fillId="0" borderId="0" xfId="0" applyNumberFormat="1" applyAlignment="1">
      <alignment horizontal="center"/>
    </xf>
    <xf numFmtId="0" fontId="7" fillId="4" borderId="0" xfId="0" applyFont="1" applyFill="1"/>
    <xf numFmtId="0" fontId="4" fillId="4" borderId="0" xfId="0" applyFont="1" applyFill="1" applyAlignment="1">
      <alignment horizontal="right"/>
    </xf>
    <xf numFmtId="0" fontId="4" fillId="0" borderId="0" xfId="0" applyFont="1" applyAlignment="1">
      <alignment horizontal="right"/>
    </xf>
    <xf numFmtId="0" fontId="9" fillId="0" borderId="0" xfId="0" applyFont="1"/>
    <xf numFmtId="0" fontId="10" fillId="0" borderId="0" xfId="0" applyFont="1"/>
    <xf numFmtId="0" fontId="0" fillId="0" borderId="15"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11" fillId="0" borderId="0" xfId="1" applyAlignment="1"/>
    <xf numFmtId="0" fontId="14" fillId="6" borderId="0" xfId="3" applyFont="1"/>
    <xf numFmtId="0" fontId="12" fillId="5" borderId="0" xfId="2"/>
    <xf numFmtId="0" fontId="0" fillId="0" borderId="0" xfId="0" applyProtection="1">
      <protection locked="0"/>
    </xf>
    <xf numFmtId="0" fontId="12" fillId="5" borderId="0" xfId="2" applyAlignment="1">
      <alignment horizontal="center"/>
    </xf>
    <xf numFmtId="0" fontId="4" fillId="3" borderId="18" xfId="0" applyFont="1" applyFill="1" applyBorder="1"/>
    <xf numFmtId="0" fontId="4" fillId="3" borderId="7" xfId="0" applyFont="1" applyFill="1" applyBorder="1"/>
    <xf numFmtId="0" fontId="4" fillId="3" borderId="19" xfId="0" applyFont="1" applyFill="1" applyBorder="1"/>
    <xf numFmtId="0" fontId="13" fillId="6" borderId="0" xfId="3" applyBorder="1"/>
    <xf numFmtId="0" fontId="15" fillId="7" borderId="0" xfId="4" applyBorder="1"/>
    <xf numFmtId="0" fontId="15" fillId="7" borderId="0" xfId="4"/>
    <xf numFmtId="0" fontId="13" fillId="6" borderId="0" xfId="3"/>
    <xf numFmtId="0" fontId="1" fillId="0" borderId="0" xfId="0" applyFont="1"/>
    <xf numFmtId="0" fontId="0" fillId="0" borderId="0" xfId="0"/>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3" fillId="0" borderId="0" xfId="0" applyFont="1" applyAlignment="1">
      <alignment horizontal="center"/>
    </xf>
    <xf numFmtId="0" fontId="0" fillId="0" borderId="0" xfId="0" applyAlignment="1">
      <alignment horizontal="center"/>
    </xf>
    <xf numFmtId="0" fontId="5" fillId="2" borderId="0" xfId="0" applyFont="1" applyFill="1"/>
    <xf numFmtId="0" fontId="5" fillId="2" borderId="8" xfId="0" applyFont="1" applyFill="1" applyBorder="1"/>
    <xf numFmtId="0" fontId="0" fillId="2" borderId="0" xfId="0" applyFill="1"/>
    <xf numFmtId="0" fontId="1" fillId="0" borderId="12" xfId="0" applyFont="1"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0" xfId="0" applyAlignment="1">
      <alignment vertical="top" wrapText="1"/>
    </xf>
    <xf numFmtId="0" fontId="3" fillId="0" borderId="11" xfId="0" applyFont="1" applyBorder="1" applyAlignment="1">
      <alignment horizontal="center" vertical="center"/>
    </xf>
    <xf numFmtId="0" fontId="14" fillId="6" borderId="0" xfId="3" applyFont="1"/>
    <xf numFmtId="0" fontId="10" fillId="0" borderId="0" xfId="0" applyFont="1" applyAlignment="1">
      <alignment horizontal="center"/>
    </xf>
    <xf numFmtId="0" fontId="14" fillId="6" borderId="0" xfId="3" applyFont="1" applyAlignment="1"/>
    <xf numFmtId="0" fontId="14" fillId="6" borderId="0" xfId="3" applyFont="1" applyAlignment="1">
      <alignment horizontal="center"/>
    </xf>
  </cellXfs>
  <cellStyles count="5">
    <cellStyle name="Bad" xfId="2" builtinId="27"/>
    <cellStyle name="Good" xfId="4" builtinId="26"/>
    <cellStyle name="Hyperlink" xfId="1" builtinId="8"/>
    <cellStyle name="Neutral" xfId="3" builtinId="28"/>
    <cellStyle name="Normal" xfId="0" builtinId="0"/>
  </cellStyles>
  <dxfs count="7">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0066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Reference Test vs Index</a:t>
            </a:r>
            <a:r>
              <a:rPr lang="en-AU" baseline="0"/>
              <a:t> 2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Entry'!$B$3:$B$102</c:f>
              <c:numCache>
                <c:formatCode>General</c:formatCode>
                <c:ptCount val="100"/>
                <c:pt idx="0">
                  <c:v>43</c:v>
                </c:pt>
                <c:pt idx="1">
                  <c:v>56</c:v>
                </c:pt>
                <c:pt idx="2">
                  <c:v>84</c:v>
                </c:pt>
                <c:pt idx="3">
                  <c:v>42</c:v>
                </c:pt>
                <c:pt idx="4">
                  <c:v>58</c:v>
                </c:pt>
                <c:pt idx="5">
                  <c:v>54</c:v>
                </c:pt>
                <c:pt idx="6">
                  <c:v>63</c:v>
                </c:pt>
                <c:pt idx="7">
                  <c:v>87</c:v>
                </c:pt>
                <c:pt idx="8">
                  <c:v>74</c:v>
                </c:pt>
                <c:pt idx="9">
                  <c:v>42</c:v>
                </c:pt>
                <c:pt idx="10">
                  <c:v>95</c:v>
                </c:pt>
                <c:pt idx="11">
                  <c:v>15</c:v>
                </c:pt>
                <c:pt idx="12">
                  <c:v>26</c:v>
                </c:pt>
                <c:pt idx="13">
                  <c:v>100</c:v>
                </c:pt>
              </c:numCache>
            </c:numRef>
          </c:xVal>
          <c:yVal>
            <c:numRef>
              <c:f>'Data Entry'!$D$3:$D$102</c:f>
              <c:numCache>
                <c:formatCode>General</c:formatCode>
                <c:ptCount val="100"/>
                <c:pt idx="0">
                  <c:v>41</c:v>
                </c:pt>
                <c:pt idx="1">
                  <c:v>77</c:v>
                </c:pt>
                <c:pt idx="2">
                  <c:v>77</c:v>
                </c:pt>
                <c:pt idx="3">
                  <c:v>35</c:v>
                </c:pt>
                <c:pt idx="4">
                  <c:v>71</c:v>
                </c:pt>
                <c:pt idx="5">
                  <c:v>52</c:v>
                </c:pt>
                <c:pt idx="6">
                  <c:v>54</c:v>
                </c:pt>
                <c:pt idx="7">
                  <c:v>91</c:v>
                </c:pt>
                <c:pt idx="8">
                  <c:v>79</c:v>
                </c:pt>
                <c:pt idx="9">
                  <c:v>30</c:v>
                </c:pt>
                <c:pt idx="10">
                  <c:v>91</c:v>
                </c:pt>
                <c:pt idx="11">
                  <c:v>10</c:v>
                </c:pt>
                <c:pt idx="12">
                  <c:v>25</c:v>
                </c:pt>
                <c:pt idx="13">
                  <c:v>95</c:v>
                </c:pt>
              </c:numCache>
            </c:numRef>
          </c:yVal>
          <c:smooth val="0"/>
          <c:extLst>
            <c:ext xmlns:c16="http://schemas.microsoft.com/office/drawing/2014/chart" uri="{C3380CC4-5D6E-409C-BE32-E72D297353CC}">
              <c16:uniqueId val="{00000001-98CD-499A-995F-EF6C8E57F5FA}"/>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Reference 1 Test vs Index</a:t>
            </a:r>
            <a:r>
              <a:rPr lang="en-AU" baseline="0"/>
              <a:t> 3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Entry'!$B$3:$B$102</c:f>
              <c:numCache>
                <c:formatCode>General</c:formatCode>
                <c:ptCount val="100"/>
                <c:pt idx="0">
                  <c:v>43</c:v>
                </c:pt>
                <c:pt idx="1">
                  <c:v>56</c:v>
                </c:pt>
                <c:pt idx="2">
                  <c:v>84</c:v>
                </c:pt>
                <c:pt idx="3">
                  <c:v>42</c:v>
                </c:pt>
                <c:pt idx="4">
                  <c:v>58</c:v>
                </c:pt>
                <c:pt idx="5">
                  <c:v>54</c:v>
                </c:pt>
                <c:pt idx="6">
                  <c:v>63</c:v>
                </c:pt>
                <c:pt idx="7">
                  <c:v>87</c:v>
                </c:pt>
                <c:pt idx="8">
                  <c:v>74</c:v>
                </c:pt>
                <c:pt idx="9">
                  <c:v>42</c:v>
                </c:pt>
                <c:pt idx="10">
                  <c:v>95</c:v>
                </c:pt>
                <c:pt idx="11">
                  <c:v>15</c:v>
                </c:pt>
                <c:pt idx="12">
                  <c:v>26</c:v>
                </c:pt>
                <c:pt idx="13">
                  <c:v>100</c:v>
                </c:pt>
              </c:numCache>
            </c:numRef>
          </c:xVal>
          <c:yVal>
            <c:numRef>
              <c:f>'Data Entry'!$E$3:$E$102</c:f>
              <c:numCache>
                <c:formatCode>General</c:formatCode>
                <c:ptCount val="100"/>
                <c:pt idx="0">
                  <c:v>44</c:v>
                </c:pt>
                <c:pt idx="1">
                  <c:v>65</c:v>
                </c:pt>
                <c:pt idx="2">
                  <c:v>92</c:v>
                </c:pt>
                <c:pt idx="3">
                  <c:v>39</c:v>
                </c:pt>
                <c:pt idx="4">
                  <c:v>65</c:v>
                </c:pt>
                <c:pt idx="5">
                  <c:v>56</c:v>
                </c:pt>
                <c:pt idx="6">
                  <c:v>42</c:v>
                </c:pt>
                <c:pt idx="7">
                  <c:v>88</c:v>
                </c:pt>
                <c:pt idx="8">
                  <c:v>80</c:v>
                </c:pt>
                <c:pt idx="9">
                  <c:v>45</c:v>
                </c:pt>
                <c:pt idx="10">
                  <c:v>99</c:v>
                </c:pt>
                <c:pt idx="11">
                  <c:v>12</c:v>
                </c:pt>
                <c:pt idx="12">
                  <c:v>31</c:v>
                </c:pt>
                <c:pt idx="13">
                  <c:v>105</c:v>
                </c:pt>
              </c:numCache>
            </c:numRef>
          </c:yVal>
          <c:smooth val="0"/>
          <c:extLst>
            <c:ext xmlns:c16="http://schemas.microsoft.com/office/drawing/2014/chart" uri="{C3380CC4-5D6E-409C-BE32-E72D297353CC}">
              <c16:uniqueId val="{00000001-1707-4B79-9E65-485B30177B69}"/>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Index 1 Test vs Index</a:t>
            </a:r>
            <a:r>
              <a:rPr lang="en-AU" baseline="0"/>
              <a:t> 3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Entry'!$C$3:$C$102</c:f>
              <c:numCache>
                <c:formatCode>General</c:formatCode>
                <c:ptCount val="100"/>
                <c:pt idx="0">
                  <c:v>35</c:v>
                </c:pt>
                <c:pt idx="1">
                  <c:v>75</c:v>
                </c:pt>
                <c:pt idx="2">
                  <c:v>95</c:v>
                </c:pt>
                <c:pt idx="3">
                  <c:v>38</c:v>
                </c:pt>
                <c:pt idx="4">
                  <c:v>70</c:v>
                </c:pt>
                <c:pt idx="5">
                  <c:v>58</c:v>
                </c:pt>
                <c:pt idx="6">
                  <c:v>59</c:v>
                </c:pt>
                <c:pt idx="7">
                  <c:v>85</c:v>
                </c:pt>
                <c:pt idx="8">
                  <c:v>71</c:v>
                </c:pt>
                <c:pt idx="9">
                  <c:v>25</c:v>
                </c:pt>
                <c:pt idx="10">
                  <c:v>105</c:v>
                </c:pt>
                <c:pt idx="11">
                  <c:v>15</c:v>
                </c:pt>
                <c:pt idx="12">
                  <c:v>30</c:v>
                </c:pt>
                <c:pt idx="13">
                  <c:v>110</c:v>
                </c:pt>
              </c:numCache>
            </c:numRef>
          </c:xVal>
          <c:yVal>
            <c:numRef>
              <c:f>'Data Entry'!$E$3:$E$102</c:f>
              <c:numCache>
                <c:formatCode>General</c:formatCode>
                <c:ptCount val="100"/>
                <c:pt idx="0">
                  <c:v>44</c:v>
                </c:pt>
                <c:pt idx="1">
                  <c:v>65</c:v>
                </c:pt>
                <c:pt idx="2">
                  <c:v>92</c:v>
                </c:pt>
                <c:pt idx="3">
                  <c:v>39</c:v>
                </c:pt>
                <c:pt idx="4">
                  <c:v>65</c:v>
                </c:pt>
                <c:pt idx="5">
                  <c:v>56</c:v>
                </c:pt>
                <c:pt idx="6">
                  <c:v>42</c:v>
                </c:pt>
                <c:pt idx="7">
                  <c:v>88</c:v>
                </c:pt>
                <c:pt idx="8">
                  <c:v>80</c:v>
                </c:pt>
                <c:pt idx="9">
                  <c:v>45</c:v>
                </c:pt>
                <c:pt idx="10">
                  <c:v>99</c:v>
                </c:pt>
                <c:pt idx="11">
                  <c:v>12</c:v>
                </c:pt>
                <c:pt idx="12">
                  <c:v>31</c:v>
                </c:pt>
                <c:pt idx="13">
                  <c:v>105</c:v>
                </c:pt>
              </c:numCache>
            </c:numRef>
          </c:yVal>
          <c:smooth val="0"/>
          <c:extLst>
            <c:ext xmlns:c16="http://schemas.microsoft.com/office/drawing/2014/chart" uri="{C3380CC4-5D6E-409C-BE32-E72D297353CC}">
              <c16:uniqueId val="{00000001-C8AB-4D26-9E0D-EB0C9A162DF4}"/>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Reference</a:t>
            </a:r>
            <a:r>
              <a:rPr lang="en-AU" baseline="0"/>
              <a:t> Test</a:t>
            </a:r>
            <a:r>
              <a:rPr lang="en-AU"/>
              <a:t> vs Index</a:t>
            </a:r>
            <a:r>
              <a:rPr lang="en-AU" baseline="0"/>
              <a:t> 1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Entry'!$B$3:$B$102</c:f>
              <c:numCache>
                <c:formatCode>General</c:formatCode>
                <c:ptCount val="100"/>
                <c:pt idx="0">
                  <c:v>43</c:v>
                </c:pt>
                <c:pt idx="1">
                  <c:v>56</c:v>
                </c:pt>
                <c:pt idx="2">
                  <c:v>84</c:v>
                </c:pt>
                <c:pt idx="3">
                  <c:v>42</c:v>
                </c:pt>
                <c:pt idx="4">
                  <c:v>58</c:v>
                </c:pt>
                <c:pt idx="5">
                  <c:v>54</c:v>
                </c:pt>
                <c:pt idx="6">
                  <c:v>63</c:v>
                </c:pt>
                <c:pt idx="7">
                  <c:v>87</c:v>
                </c:pt>
                <c:pt idx="8">
                  <c:v>74</c:v>
                </c:pt>
                <c:pt idx="9">
                  <c:v>42</c:v>
                </c:pt>
                <c:pt idx="10">
                  <c:v>95</c:v>
                </c:pt>
                <c:pt idx="11">
                  <c:v>15</c:v>
                </c:pt>
                <c:pt idx="12">
                  <c:v>26</c:v>
                </c:pt>
                <c:pt idx="13">
                  <c:v>100</c:v>
                </c:pt>
              </c:numCache>
            </c:numRef>
          </c:xVal>
          <c:yVal>
            <c:numRef>
              <c:f>'Data Entry'!$C$3:$C$102</c:f>
              <c:numCache>
                <c:formatCode>General</c:formatCode>
                <c:ptCount val="100"/>
                <c:pt idx="0">
                  <c:v>35</c:v>
                </c:pt>
                <c:pt idx="1">
                  <c:v>75</c:v>
                </c:pt>
                <c:pt idx="2">
                  <c:v>95</c:v>
                </c:pt>
                <c:pt idx="3">
                  <c:v>38</c:v>
                </c:pt>
                <c:pt idx="4">
                  <c:v>70</c:v>
                </c:pt>
                <c:pt idx="5">
                  <c:v>58</c:v>
                </c:pt>
                <c:pt idx="6">
                  <c:v>59</c:v>
                </c:pt>
                <c:pt idx="7">
                  <c:v>85</c:v>
                </c:pt>
                <c:pt idx="8">
                  <c:v>71</c:v>
                </c:pt>
                <c:pt idx="9">
                  <c:v>25</c:v>
                </c:pt>
                <c:pt idx="10">
                  <c:v>105</c:v>
                </c:pt>
                <c:pt idx="11">
                  <c:v>15</c:v>
                </c:pt>
                <c:pt idx="12">
                  <c:v>30</c:v>
                </c:pt>
                <c:pt idx="13">
                  <c:v>110</c:v>
                </c:pt>
              </c:numCache>
            </c:numRef>
          </c:yVal>
          <c:smooth val="0"/>
          <c:extLst>
            <c:ext xmlns:c16="http://schemas.microsoft.com/office/drawing/2014/chart" uri="{C3380CC4-5D6E-409C-BE32-E72D297353CC}">
              <c16:uniqueId val="{00000001-EAE7-4087-906F-FB83B01353E2}"/>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Index 1 Test vs Index</a:t>
            </a:r>
            <a:r>
              <a:rPr lang="en-AU" baseline="0"/>
              <a:t> 2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Entry'!$C$3:$C$102</c:f>
              <c:numCache>
                <c:formatCode>General</c:formatCode>
                <c:ptCount val="100"/>
                <c:pt idx="0">
                  <c:v>35</c:v>
                </c:pt>
                <c:pt idx="1">
                  <c:v>75</c:v>
                </c:pt>
                <c:pt idx="2">
                  <c:v>95</c:v>
                </c:pt>
                <c:pt idx="3">
                  <c:v>38</c:v>
                </c:pt>
                <c:pt idx="4">
                  <c:v>70</c:v>
                </c:pt>
                <c:pt idx="5">
                  <c:v>58</c:v>
                </c:pt>
                <c:pt idx="6">
                  <c:v>59</c:v>
                </c:pt>
                <c:pt idx="7">
                  <c:v>85</c:v>
                </c:pt>
                <c:pt idx="8">
                  <c:v>71</c:v>
                </c:pt>
                <c:pt idx="9">
                  <c:v>25</c:v>
                </c:pt>
                <c:pt idx="10">
                  <c:v>105</c:v>
                </c:pt>
                <c:pt idx="11">
                  <c:v>15</c:v>
                </c:pt>
                <c:pt idx="12">
                  <c:v>30</c:v>
                </c:pt>
                <c:pt idx="13">
                  <c:v>110</c:v>
                </c:pt>
              </c:numCache>
            </c:numRef>
          </c:xVal>
          <c:yVal>
            <c:numRef>
              <c:f>'Data Entry'!$D$3:$D$102</c:f>
              <c:numCache>
                <c:formatCode>General</c:formatCode>
                <c:ptCount val="100"/>
                <c:pt idx="0">
                  <c:v>41</c:v>
                </c:pt>
                <c:pt idx="1">
                  <c:v>77</c:v>
                </c:pt>
                <c:pt idx="2">
                  <c:v>77</c:v>
                </c:pt>
                <c:pt idx="3">
                  <c:v>35</c:v>
                </c:pt>
                <c:pt idx="4">
                  <c:v>71</c:v>
                </c:pt>
                <c:pt idx="5">
                  <c:v>52</c:v>
                </c:pt>
                <c:pt idx="6">
                  <c:v>54</c:v>
                </c:pt>
                <c:pt idx="7">
                  <c:v>91</c:v>
                </c:pt>
                <c:pt idx="8">
                  <c:v>79</c:v>
                </c:pt>
                <c:pt idx="9">
                  <c:v>30</c:v>
                </c:pt>
                <c:pt idx="10">
                  <c:v>91</c:v>
                </c:pt>
                <c:pt idx="11">
                  <c:v>10</c:v>
                </c:pt>
                <c:pt idx="12">
                  <c:v>25</c:v>
                </c:pt>
                <c:pt idx="13">
                  <c:v>95</c:v>
                </c:pt>
              </c:numCache>
            </c:numRef>
          </c:yVal>
          <c:smooth val="0"/>
          <c:extLst>
            <c:ext xmlns:c16="http://schemas.microsoft.com/office/drawing/2014/chart" uri="{C3380CC4-5D6E-409C-BE32-E72D297353CC}">
              <c16:uniqueId val="{00000001-6AE4-4890-96AA-841E9C70B695}"/>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Index 2 Test vs Index</a:t>
            </a:r>
            <a:r>
              <a:rPr lang="en-AU" baseline="0"/>
              <a:t> 3 Test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 Entry'!$D$3:$D$102</c:f>
              <c:numCache>
                <c:formatCode>General</c:formatCode>
                <c:ptCount val="100"/>
                <c:pt idx="0">
                  <c:v>41</c:v>
                </c:pt>
                <c:pt idx="1">
                  <c:v>77</c:v>
                </c:pt>
                <c:pt idx="2">
                  <c:v>77</c:v>
                </c:pt>
                <c:pt idx="3">
                  <c:v>35</c:v>
                </c:pt>
                <c:pt idx="4">
                  <c:v>71</c:v>
                </c:pt>
                <c:pt idx="5">
                  <c:v>52</c:v>
                </c:pt>
                <c:pt idx="6">
                  <c:v>54</c:v>
                </c:pt>
                <c:pt idx="7">
                  <c:v>91</c:v>
                </c:pt>
                <c:pt idx="8">
                  <c:v>79</c:v>
                </c:pt>
                <c:pt idx="9">
                  <c:v>30</c:v>
                </c:pt>
                <c:pt idx="10">
                  <c:v>91</c:v>
                </c:pt>
                <c:pt idx="11">
                  <c:v>10</c:v>
                </c:pt>
                <c:pt idx="12">
                  <c:v>25</c:v>
                </c:pt>
                <c:pt idx="13">
                  <c:v>95</c:v>
                </c:pt>
              </c:numCache>
            </c:numRef>
          </c:xVal>
          <c:yVal>
            <c:numRef>
              <c:f>'Data Entry'!$E$3:$E$102</c:f>
              <c:numCache>
                <c:formatCode>General</c:formatCode>
                <c:ptCount val="100"/>
                <c:pt idx="0">
                  <c:v>44</c:v>
                </c:pt>
                <c:pt idx="1">
                  <c:v>65</c:v>
                </c:pt>
                <c:pt idx="2">
                  <c:v>92</c:v>
                </c:pt>
                <c:pt idx="3">
                  <c:v>39</c:v>
                </c:pt>
                <c:pt idx="4">
                  <c:v>65</c:v>
                </c:pt>
                <c:pt idx="5">
                  <c:v>56</c:v>
                </c:pt>
                <c:pt idx="6">
                  <c:v>42</c:v>
                </c:pt>
                <c:pt idx="7">
                  <c:v>88</c:v>
                </c:pt>
                <c:pt idx="8">
                  <c:v>80</c:v>
                </c:pt>
                <c:pt idx="9">
                  <c:v>45</c:v>
                </c:pt>
                <c:pt idx="10">
                  <c:v>99</c:v>
                </c:pt>
                <c:pt idx="11">
                  <c:v>12</c:v>
                </c:pt>
                <c:pt idx="12">
                  <c:v>31</c:v>
                </c:pt>
                <c:pt idx="13">
                  <c:v>105</c:v>
                </c:pt>
              </c:numCache>
            </c:numRef>
          </c:yVal>
          <c:smooth val="0"/>
          <c:extLst>
            <c:ext xmlns:c16="http://schemas.microsoft.com/office/drawing/2014/chart" uri="{C3380CC4-5D6E-409C-BE32-E72D297353CC}">
              <c16:uniqueId val="{00000001-E7E8-4745-B24F-1E31ED328C2A}"/>
            </c:ext>
          </c:extLst>
        </c:ser>
        <c:dLbls>
          <c:showLegendKey val="0"/>
          <c:showVal val="0"/>
          <c:showCatName val="0"/>
          <c:showSerName val="0"/>
          <c:showPercent val="0"/>
          <c:showBubbleSize val="0"/>
        </c:dLbls>
        <c:axId val="1089869568"/>
        <c:axId val="1790513280"/>
      </c:scatterChart>
      <c:valAx>
        <c:axId val="108986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0513280"/>
        <c:crosses val="autoZero"/>
        <c:crossBetween val="midCat"/>
      </c:valAx>
      <c:valAx>
        <c:axId val="179051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9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Baseline &amp; 1st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strRef>
              <c:f>LOAs!$G$2:$G$102</c:f>
              <c:strCache>
                <c:ptCount val="14"/>
                <c:pt idx="0">
                  <c:v>39</c:v>
                </c:pt>
                <c:pt idx="1">
                  <c:v>65.5</c:v>
                </c:pt>
                <c:pt idx="2">
                  <c:v>89.5</c:v>
                </c:pt>
                <c:pt idx="3">
                  <c:v>40</c:v>
                </c:pt>
                <c:pt idx="4">
                  <c:v>64</c:v>
                </c:pt>
                <c:pt idx="5">
                  <c:v>56</c:v>
                </c:pt>
                <c:pt idx="6">
                  <c:v>61</c:v>
                </c:pt>
                <c:pt idx="7">
                  <c:v>86</c:v>
                </c:pt>
                <c:pt idx="8">
                  <c:v>72.5</c:v>
                </c:pt>
                <c:pt idx="9">
                  <c:v>33.5</c:v>
                </c:pt>
                <c:pt idx="10">
                  <c:v>100</c:v>
                </c:pt>
                <c:pt idx="11">
                  <c:v>15</c:v>
                </c:pt>
                <c:pt idx="12">
                  <c:v>28</c:v>
                </c:pt>
                <c:pt idx="13">
                  <c:v>105</c:v>
                </c:pt>
              </c:strCache>
            </c:strRef>
          </c:xVal>
          <c:yVal>
            <c:numRef>
              <c:f>LOAs!$F$2:$F$102</c:f>
              <c:numCache>
                <c:formatCode>General</c:formatCode>
                <c:ptCount val="101"/>
                <c:pt idx="0">
                  <c:v>8</c:v>
                </c:pt>
                <c:pt idx="1">
                  <c:v>-19</c:v>
                </c:pt>
                <c:pt idx="2">
                  <c:v>-11</c:v>
                </c:pt>
                <c:pt idx="3">
                  <c:v>4</c:v>
                </c:pt>
                <c:pt idx="4">
                  <c:v>-12</c:v>
                </c:pt>
                <c:pt idx="5">
                  <c:v>-4</c:v>
                </c:pt>
                <c:pt idx="6">
                  <c:v>4</c:v>
                </c:pt>
                <c:pt idx="7">
                  <c:v>2</c:v>
                </c:pt>
                <c:pt idx="8">
                  <c:v>3</c:v>
                </c:pt>
                <c:pt idx="9">
                  <c:v>17</c:v>
                </c:pt>
                <c:pt idx="10">
                  <c:v>-10</c:v>
                </c:pt>
                <c:pt idx="11">
                  <c:v>0</c:v>
                </c:pt>
                <c:pt idx="12">
                  <c:v>-4</c:v>
                </c:pt>
                <c:pt idx="13">
                  <c:v>-10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1-FE6B-4E58-AC1F-2398D1DE999B}"/>
            </c:ext>
          </c:extLst>
        </c:ser>
        <c:ser>
          <c:idx val="1"/>
          <c:order val="1"/>
          <c:tx>
            <c:v>Upper Limits of Agreement</c:v>
          </c:tx>
          <c:spPr>
            <a:ln w="2540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7-FE6B-4E58-AC1F-2398D1DE999B}"/>
              </c:ext>
            </c:extLst>
          </c:dPt>
          <c:xVal>
            <c:numRef>
              <c:f>'Bland Altman Charts'!$B$19:$B$20</c:f>
              <c:numCache>
                <c:formatCode>General</c:formatCode>
                <c:ptCount val="2"/>
                <c:pt idx="0">
                  <c:v>0</c:v>
                </c:pt>
                <c:pt idx="1">
                  <c:v>120</c:v>
                </c:pt>
              </c:numCache>
            </c:numRef>
          </c:xVal>
          <c:yVal>
            <c:numRef>
              <c:f>'Bland Altman Charts'!$C$19:$C$20</c:f>
              <c:numCache>
                <c:formatCode>General</c:formatCode>
                <c:ptCount val="2"/>
                <c:pt idx="0">
                  <c:v>16.410365105842242</c:v>
                </c:pt>
                <c:pt idx="1">
                  <c:v>16.410365105842242</c:v>
                </c:pt>
              </c:numCache>
            </c:numRef>
          </c:yVal>
          <c:smooth val="0"/>
          <c:extLst>
            <c:ext xmlns:c16="http://schemas.microsoft.com/office/drawing/2014/chart" uri="{C3380CC4-5D6E-409C-BE32-E72D297353CC}">
              <c16:uniqueId val="{00000002-FE6B-4E58-AC1F-2398D1DE999B}"/>
            </c:ext>
          </c:extLst>
        </c:ser>
        <c:ser>
          <c:idx val="2"/>
          <c:order val="2"/>
          <c:tx>
            <c:v>Lower Limits of Agreement</c:v>
          </c:tx>
          <c:spPr>
            <a:ln w="25400" cap="rnd">
              <a:solidFill>
                <a:schemeClr val="accent2"/>
              </a:solidFill>
              <a:prstDash val="sysDash"/>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6-FE6B-4E58-AC1F-2398D1DE999B}"/>
              </c:ext>
            </c:extLst>
          </c:dPt>
          <c:xVal>
            <c:numRef>
              <c:f>'Bland Altman Charts'!$B$19:$B$20</c:f>
              <c:numCache>
                <c:formatCode>General</c:formatCode>
                <c:ptCount val="2"/>
                <c:pt idx="0">
                  <c:v>0</c:v>
                </c:pt>
                <c:pt idx="1">
                  <c:v>120</c:v>
                </c:pt>
              </c:numCache>
            </c:numRef>
          </c:xVal>
          <c:yVal>
            <c:numRef>
              <c:f>'Bland Altman Charts'!$D$19:$D$20</c:f>
              <c:numCache>
                <c:formatCode>General</c:formatCode>
                <c:ptCount val="2"/>
                <c:pt idx="0">
                  <c:v>-20.981793677270812</c:v>
                </c:pt>
                <c:pt idx="1">
                  <c:v>-20.981793677270812</c:v>
                </c:pt>
              </c:numCache>
            </c:numRef>
          </c:yVal>
          <c:smooth val="0"/>
          <c:extLst>
            <c:ext xmlns:c16="http://schemas.microsoft.com/office/drawing/2014/chart" uri="{C3380CC4-5D6E-409C-BE32-E72D297353CC}">
              <c16:uniqueId val="{00000003-FE6B-4E58-AC1F-2398D1DE999B}"/>
            </c:ext>
          </c:extLst>
        </c:ser>
        <c:ser>
          <c:idx val="3"/>
          <c:order val="3"/>
          <c:tx>
            <c:v>Bias</c:v>
          </c:tx>
          <c:spPr>
            <a:ln w="25400" cap="rnd">
              <a:solidFill>
                <a:schemeClr val="accent1">
                  <a:lumMod val="40000"/>
                  <a:lumOff val="60000"/>
                </a:schemeClr>
              </a:solidFill>
              <a:round/>
            </a:ln>
            <a:effectLst/>
          </c:spPr>
          <c:marker>
            <c:symbol val="circle"/>
            <c:size val="5"/>
            <c:spPr>
              <a:solidFill>
                <a:schemeClr val="accent4"/>
              </a:solidFill>
              <a:ln w="9525">
                <a:solidFill>
                  <a:schemeClr val="accent4"/>
                </a:solidFill>
              </a:ln>
              <a:effectLst/>
            </c:spPr>
          </c:marker>
          <c:xVal>
            <c:numRef>
              <c:f>'Bland Altman Charts'!$B$19:$B$20</c:f>
              <c:numCache>
                <c:formatCode>General</c:formatCode>
                <c:ptCount val="2"/>
                <c:pt idx="0">
                  <c:v>0</c:v>
                </c:pt>
                <c:pt idx="1">
                  <c:v>120</c:v>
                </c:pt>
              </c:numCache>
            </c:numRef>
          </c:xVal>
          <c:yVal>
            <c:numRef>
              <c:f>'Bland Altman Charts'!$E$19:$E$20</c:f>
              <c:numCache>
                <c:formatCode>General</c:formatCode>
                <c:ptCount val="2"/>
                <c:pt idx="0">
                  <c:v>-2.2857142857142856</c:v>
                </c:pt>
                <c:pt idx="1">
                  <c:v>-2.2857142857142856</c:v>
                </c:pt>
              </c:numCache>
            </c:numRef>
          </c:yVal>
          <c:smooth val="0"/>
          <c:extLst>
            <c:ext xmlns:c16="http://schemas.microsoft.com/office/drawing/2014/chart" uri="{C3380CC4-5D6E-409C-BE32-E72D297353CC}">
              <c16:uniqueId val="{00000004-FE6B-4E58-AC1F-2398D1DE999B}"/>
            </c:ext>
          </c:extLst>
        </c:ser>
        <c:dLbls>
          <c:showLegendKey val="0"/>
          <c:showVal val="0"/>
          <c:showCatName val="0"/>
          <c:showSerName val="0"/>
          <c:showPercent val="0"/>
          <c:showBubbleSize val="0"/>
        </c:dLbls>
        <c:axId val="1677167583"/>
        <c:axId val="1677169023"/>
      </c:scatterChart>
      <c:valAx>
        <c:axId val="1677167583"/>
        <c:scaling>
          <c:orientation val="minMax"/>
          <c:max val="14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Baseline &amp; 3rd</a:t>
            </a:r>
          </a:p>
          <a:p>
            <a:pPr>
              <a:defRPr/>
            </a:pPr>
            <a:r>
              <a:rPr lang="en-NZ"/>
              <a:t> measure</a:t>
            </a:r>
          </a:p>
        </c:rich>
      </c:tx>
      <c:layout>
        <c:manualLayout>
          <c:xMode val="edge"/>
          <c:yMode val="edge"/>
          <c:x val="0.27381807577083167"/>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strRef>
              <c:f>LOAs!$K$2:$K$102</c:f>
              <c:strCache>
                <c:ptCount val="14"/>
                <c:pt idx="0">
                  <c:v>43.5</c:v>
                </c:pt>
                <c:pt idx="1">
                  <c:v>60.5</c:v>
                </c:pt>
                <c:pt idx="2">
                  <c:v>88</c:v>
                </c:pt>
                <c:pt idx="3">
                  <c:v>40.5</c:v>
                </c:pt>
                <c:pt idx="4">
                  <c:v>61.5</c:v>
                </c:pt>
                <c:pt idx="5">
                  <c:v>55</c:v>
                </c:pt>
                <c:pt idx="6">
                  <c:v>52.5</c:v>
                </c:pt>
                <c:pt idx="7">
                  <c:v>87.5</c:v>
                </c:pt>
                <c:pt idx="8">
                  <c:v>77</c:v>
                </c:pt>
                <c:pt idx="9">
                  <c:v>43.5</c:v>
                </c:pt>
                <c:pt idx="10">
                  <c:v>97</c:v>
                </c:pt>
                <c:pt idx="11">
                  <c:v>13.5</c:v>
                </c:pt>
                <c:pt idx="12">
                  <c:v>28.5</c:v>
                </c:pt>
                <c:pt idx="13">
                  <c:v>102.5</c:v>
                </c:pt>
              </c:strCache>
            </c:strRef>
          </c:xVal>
          <c:yVal>
            <c:numRef>
              <c:f>LOAs!$J$2:$J$102</c:f>
              <c:numCache>
                <c:formatCode>General</c:formatCode>
                <c:ptCount val="101"/>
                <c:pt idx="0">
                  <c:v>-1</c:v>
                </c:pt>
                <c:pt idx="1">
                  <c:v>-9</c:v>
                </c:pt>
                <c:pt idx="2">
                  <c:v>-8</c:v>
                </c:pt>
                <c:pt idx="3">
                  <c:v>3</c:v>
                </c:pt>
                <c:pt idx="4">
                  <c:v>-7</c:v>
                </c:pt>
                <c:pt idx="5">
                  <c:v>-2</c:v>
                </c:pt>
                <c:pt idx="6">
                  <c:v>21</c:v>
                </c:pt>
                <c:pt idx="7">
                  <c:v>-1</c:v>
                </c:pt>
                <c:pt idx="8">
                  <c:v>-6</c:v>
                </c:pt>
                <c:pt idx="9">
                  <c:v>-3</c:v>
                </c:pt>
                <c:pt idx="10">
                  <c:v>-4</c:v>
                </c:pt>
                <c:pt idx="11">
                  <c:v>3</c:v>
                </c:pt>
                <c:pt idx="12">
                  <c:v>-5</c:v>
                </c:pt>
                <c:pt idx="13">
                  <c:v>-5</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05A9-45B8-B8B8-A779CECAB06C}"/>
            </c:ext>
          </c:extLst>
        </c:ser>
        <c:ser>
          <c:idx val="1"/>
          <c:order val="1"/>
          <c:tx>
            <c:v>Upper Limits of Agreement</c:v>
          </c:tx>
          <c:spPr>
            <a:ln w="25400" cap="rnd">
              <a:solidFill>
                <a:srgbClr val="FFC000"/>
              </a:solidFill>
              <a:prstDash val="sysDash"/>
              <a:round/>
            </a:ln>
            <a:effectLst/>
          </c:spPr>
          <c:marker>
            <c:symbol val="circle"/>
            <c:size val="5"/>
            <c:spPr>
              <a:solidFill>
                <a:schemeClr val="accent2"/>
              </a:solidFill>
              <a:ln w="9525">
                <a:solidFill>
                  <a:schemeClr val="accent2"/>
                </a:solidFill>
              </a:ln>
              <a:effectLst/>
            </c:spPr>
          </c:marker>
          <c:xVal>
            <c:numRef>
              <c:f>'Bland Altman Charts'!$J$38:$J$39</c:f>
              <c:numCache>
                <c:formatCode>General</c:formatCode>
                <c:ptCount val="2"/>
                <c:pt idx="0">
                  <c:v>0</c:v>
                </c:pt>
                <c:pt idx="1">
                  <c:v>120</c:v>
                </c:pt>
              </c:numCache>
            </c:numRef>
          </c:xVal>
          <c:yVal>
            <c:numRef>
              <c:f>'Bland Altman Charts'!$K$38:$K$39</c:f>
              <c:numCache>
                <c:formatCode>General</c:formatCode>
                <c:ptCount val="2"/>
                <c:pt idx="0">
                  <c:v>12.961643295752879</c:v>
                </c:pt>
                <c:pt idx="1">
                  <c:v>12.961643295752879</c:v>
                </c:pt>
              </c:numCache>
            </c:numRef>
          </c:yVal>
          <c:smooth val="0"/>
          <c:extLst>
            <c:ext xmlns:c16="http://schemas.microsoft.com/office/drawing/2014/chart" uri="{C3380CC4-5D6E-409C-BE32-E72D297353CC}">
              <c16:uniqueId val="{00000001-05A9-45B8-B8B8-A779CECAB06C}"/>
            </c:ext>
          </c:extLst>
        </c:ser>
        <c:ser>
          <c:idx val="2"/>
          <c:order val="2"/>
          <c:tx>
            <c:v>Lower Limits of Agreement</c:v>
          </c:tx>
          <c:spPr>
            <a:ln w="25400" cap="rnd">
              <a:solidFill>
                <a:srgbClr val="FFC000"/>
              </a:solidFill>
              <a:prstDash val="sysDash"/>
              <a:round/>
            </a:ln>
            <a:effectLst/>
          </c:spPr>
          <c:marker>
            <c:symbol val="circle"/>
            <c:size val="5"/>
            <c:spPr>
              <a:solidFill>
                <a:schemeClr val="accent3"/>
              </a:solidFill>
              <a:ln w="9525">
                <a:solidFill>
                  <a:schemeClr val="accent3"/>
                </a:solidFill>
              </a:ln>
              <a:effectLst/>
            </c:spPr>
          </c:marker>
          <c:xVal>
            <c:numRef>
              <c:f>'Bland Altman Charts'!$J$38:$J$39</c:f>
              <c:numCache>
                <c:formatCode>General</c:formatCode>
                <c:ptCount val="2"/>
                <c:pt idx="0">
                  <c:v>0</c:v>
                </c:pt>
                <c:pt idx="1">
                  <c:v>120</c:v>
                </c:pt>
              </c:numCache>
            </c:numRef>
          </c:xVal>
          <c:yVal>
            <c:numRef>
              <c:f>'Bland Altman Charts'!$L$38:$L$39</c:f>
              <c:numCache>
                <c:formatCode>General</c:formatCode>
                <c:ptCount val="2"/>
                <c:pt idx="0">
                  <c:v>-16.390214724324306</c:v>
                </c:pt>
                <c:pt idx="1">
                  <c:v>-16.390214724324306</c:v>
                </c:pt>
              </c:numCache>
            </c:numRef>
          </c:yVal>
          <c:smooth val="0"/>
          <c:extLst>
            <c:ext xmlns:c16="http://schemas.microsoft.com/office/drawing/2014/chart" uri="{C3380CC4-5D6E-409C-BE32-E72D297353CC}">
              <c16:uniqueId val="{00000002-05A9-45B8-B8B8-A779CECAB06C}"/>
            </c:ext>
          </c:extLst>
        </c:ser>
        <c:ser>
          <c:idx val="3"/>
          <c:order val="3"/>
          <c:tx>
            <c:v>Bias</c:v>
          </c:tx>
          <c:spPr>
            <a:ln w="25400" cap="rnd">
              <a:solidFill>
                <a:schemeClr val="accent1">
                  <a:lumMod val="60000"/>
                  <a:lumOff val="40000"/>
                </a:schemeClr>
              </a:solidFill>
              <a:round/>
            </a:ln>
            <a:effectLst/>
          </c:spPr>
          <c:marker>
            <c:symbol val="circle"/>
            <c:size val="5"/>
            <c:spPr>
              <a:solidFill>
                <a:schemeClr val="accent4"/>
              </a:solidFill>
              <a:ln w="9525">
                <a:solidFill>
                  <a:schemeClr val="accent4"/>
                </a:solidFill>
              </a:ln>
              <a:effectLst/>
            </c:spPr>
          </c:marker>
          <c:xVal>
            <c:numRef>
              <c:f>'Bland Altman Charts'!$J$38:$J$39</c:f>
              <c:numCache>
                <c:formatCode>General</c:formatCode>
                <c:ptCount val="2"/>
                <c:pt idx="0">
                  <c:v>0</c:v>
                </c:pt>
                <c:pt idx="1">
                  <c:v>120</c:v>
                </c:pt>
              </c:numCache>
            </c:numRef>
          </c:xVal>
          <c:yVal>
            <c:numRef>
              <c:f>'Bland Altman Charts'!$M$38:$M$39</c:f>
              <c:numCache>
                <c:formatCode>General</c:formatCode>
                <c:ptCount val="2"/>
                <c:pt idx="0">
                  <c:v>-1.7142857142857142</c:v>
                </c:pt>
                <c:pt idx="1">
                  <c:v>-1.7142857142857142</c:v>
                </c:pt>
              </c:numCache>
            </c:numRef>
          </c:yVal>
          <c:smooth val="0"/>
          <c:extLst>
            <c:ext xmlns:c16="http://schemas.microsoft.com/office/drawing/2014/chart" uri="{C3380CC4-5D6E-409C-BE32-E72D297353CC}">
              <c16:uniqueId val="{00000003-05A9-45B8-B8B8-A779CECAB06C}"/>
            </c:ext>
          </c:extLst>
        </c:ser>
        <c:dLbls>
          <c:showLegendKey val="0"/>
          <c:showVal val="0"/>
          <c:showCatName val="0"/>
          <c:showSerName val="0"/>
          <c:showPercent val="0"/>
          <c:showBubbleSize val="0"/>
        </c:dLbls>
        <c:axId val="1677167583"/>
        <c:axId val="1677169023"/>
      </c:scatterChart>
      <c:valAx>
        <c:axId val="16771675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Baseline &amp; 2nd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strRef>
              <c:f>LOAs!$I$2:$I$102</c:f>
              <c:strCache>
                <c:ptCount val="14"/>
                <c:pt idx="0">
                  <c:v>42</c:v>
                </c:pt>
                <c:pt idx="1">
                  <c:v>66.5</c:v>
                </c:pt>
                <c:pt idx="2">
                  <c:v>80.5</c:v>
                </c:pt>
                <c:pt idx="3">
                  <c:v>38.5</c:v>
                </c:pt>
                <c:pt idx="4">
                  <c:v>64.5</c:v>
                </c:pt>
                <c:pt idx="5">
                  <c:v>53</c:v>
                </c:pt>
                <c:pt idx="6">
                  <c:v>58.5</c:v>
                </c:pt>
                <c:pt idx="7">
                  <c:v>89</c:v>
                </c:pt>
                <c:pt idx="8">
                  <c:v>76.5</c:v>
                </c:pt>
                <c:pt idx="9">
                  <c:v>36</c:v>
                </c:pt>
                <c:pt idx="10">
                  <c:v>93</c:v>
                </c:pt>
                <c:pt idx="11">
                  <c:v>12.5</c:v>
                </c:pt>
                <c:pt idx="12">
                  <c:v>25.5</c:v>
                </c:pt>
                <c:pt idx="13">
                  <c:v>97.5</c:v>
                </c:pt>
              </c:strCache>
            </c:strRef>
          </c:xVal>
          <c:yVal>
            <c:numRef>
              <c:f>LOAs!$H$2:$H$12</c:f>
              <c:numCache>
                <c:formatCode>General</c:formatCode>
                <c:ptCount val="11"/>
                <c:pt idx="0">
                  <c:v>2</c:v>
                </c:pt>
                <c:pt idx="1">
                  <c:v>-21</c:v>
                </c:pt>
                <c:pt idx="2">
                  <c:v>7</c:v>
                </c:pt>
                <c:pt idx="3">
                  <c:v>7</c:v>
                </c:pt>
                <c:pt idx="4">
                  <c:v>-13</c:v>
                </c:pt>
                <c:pt idx="5">
                  <c:v>2</c:v>
                </c:pt>
                <c:pt idx="6">
                  <c:v>9</c:v>
                </c:pt>
                <c:pt idx="7">
                  <c:v>-4</c:v>
                </c:pt>
                <c:pt idx="8">
                  <c:v>-5</c:v>
                </c:pt>
                <c:pt idx="9">
                  <c:v>12</c:v>
                </c:pt>
                <c:pt idx="10">
                  <c:v>4</c:v>
                </c:pt>
              </c:numCache>
            </c:numRef>
          </c:yVal>
          <c:smooth val="0"/>
          <c:extLst>
            <c:ext xmlns:c16="http://schemas.microsoft.com/office/drawing/2014/chart" uri="{C3380CC4-5D6E-409C-BE32-E72D297353CC}">
              <c16:uniqueId val="{00000000-CA71-4F4C-9A1A-742A0BED7B82}"/>
            </c:ext>
          </c:extLst>
        </c:ser>
        <c:ser>
          <c:idx val="1"/>
          <c:order val="1"/>
          <c:tx>
            <c:v>Upper Limits of Agreement</c:v>
          </c:tx>
          <c:spPr>
            <a:ln w="25400" cap="rnd">
              <a:noFill/>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4-CA71-4F4C-9A1A-742A0BED7B82}"/>
              </c:ext>
            </c:extLst>
          </c:dPt>
          <c:xVal>
            <c:numRef>
              <c:f>'Bland Altman Charts'!$B$38:$B$39</c:f>
              <c:numCache>
                <c:formatCode>General</c:formatCode>
                <c:ptCount val="2"/>
                <c:pt idx="0">
                  <c:v>0</c:v>
                </c:pt>
                <c:pt idx="1">
                  <c:v>120</c:v>
                </c:pt>
              </c:numCache>
            </c:numRef>
          </c:xVal>
          <c:yVal>
            <c:numRef>
              <c:f>'Bland Altman Charts'!$C$38:$C$39</c:f>
              <c:numCache>
                <c:formatCode>General</c:formatCode>
                <c:ptCount val="2"/>
                <c:pt idx="0">
                  <c:v>19.580390190187735</c:v>
                </c:pt>
                <c:pt idx="1">
                  <c:v>19.580390190187735</c:v>
                </c:pt>
              </c:numCache>
            </c:numRef>
          </c:yVal>
          <c:smooth val="0"/>
          <c:extLst>
            <c:ext xmlns:c16="http://schemas.microsoft.com/office/drawing/2014/chart" uri="{C3380CC4-5D6E-409C-BE32-E72D297353CC}">
              <c16:uniqueId val="{00000001-CA71-4F4C-9A1A-742A0BED7B82}"/>
            </c:ext>
          </c:extLst>
        </c:ser>
        <c:ser>
          <c:idx val="2"/>
          <c:order val="2"/>
          <c:tx>
            <c:v>Lower Limits of Agreement</c:v>
          </c:tx>
          <c:spPr>
            <a:ln w="25400" cap="rnd">
              <a:noFill/>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6-CA71-4F4C-9A1A-742A0BED7B82}"/>
              </c:ext>
            </c:extLst>
          </c:dPt>
          <c:xVal>
            <c:numRef>
              <c:f>'Bland Altman Charts'!$B$19:$B$20</c:f>
              <c:numCache>
                <c:formatCode>General</c:formatCode>
                <c:ptCount val="2"/>
                <c:pt idx="0">
                  <c:v>0</c:v>
                </c:pt>
                <c:pt idx="1">
                  <c:v>120</c:v>
                </c:pt>
              </c:numCache>
            </c:numRef>
          </c:xVal>
          <c:yVal>
            <c:numRef>
              <c:f>'Bland Altman Charts'!$D$38:$D$39</c:f>
              <c:numCache>
                <c:formatCode>General</c:formatCode>
                <c:ptCount val="2"/>
                <c:pt idx="0">
                  <c:v>-19.580390190187735</c:v>
                </c:pt>
                <c:pt idx="1">
                  <c:v>-19.580390190187735</c:v>
                </c:pt>
              </c:numCache>
            </c:numRef>
          </c:yVal>
          <c:smooth val="0"/>
          <c:extLst>
            <c:ext xmlns:c16="http://schemas.microsoft.com/office/drawing/2014/chart" uri="{C3380CC4-5D6E-409C-BE32-E72D297353CC}">
              <c16:uniqueId val="{00000002-CA71-4F4C-9A1A-742A0BED7B82}"/>
            </c:ext>
          </c:extLst>
        </c:ser>
        <c:ser>
          <c:idx val="3"/>
          <c:order val="3"/>
          <c:tx>
            <c:v>Bias</c:v>
          </c:tx>
          <c:spPr>
            <a:ln w="25400" cap="rnd">
              <a:noFill/>
              <a:round/>
            </a:ln>
            <a:effectLst/>
          </c:spPr>
          <c:marker>
            <c:symbol val="circle"/>
            <c:size val="5"/>
            <c:spPr>
              <a:solidFill>
                <a:schemeClr val="accent4"/>
              </a:solidFill>
              <a:ln w="9525">
                <a:solidFill>
                  <a:schemeClr val="accent4"/>
                </a:solidFill>
              </a:ln>
              <a:effectLst/>
            </c:spPr>
          </c:marker>
          <c:dPt>
            <c:idx val="1"/>
            <c:marker>
              <c:symbol val="circle"/>
              <c:size val="5"/>
              <c:spPr>
                <a:solidFill>
                  <a:schemeClr val="accent4"/>
                </a:solidFill>
                <a:ln w="9525">
                  <a:solidFill>
                    <a:schemeClr val="accent4"/>
                  </a:solidFill>
                </a:ln>
                <a:effectLst/>
              </c:spPr>
            </c:marker>
            <c:bubble3D val="0"/>
            <c:spPr>
              <a:ln w="25400" cap="rnd">
                <a:solidFill>
                  <a:schemeClr val="accent1">
                    <a:lumMod val="60000"/>
                    <a:lumOff val="40000"/>
                  </a:schemeClr>
                </a:solidFill>
                <a:round/>
              </a:ln>
              <a:effectLst/>
            </c:spPr>
            <c:extLst>
              <c:ext xmlns:c16="http://schemas.microsoft.com/office/drawing/2014/chart" uri="{C3380CC4-5D6E-409C-BE32-E72D297353CC}">
                <c16:uniqueId val="{00000005-CA71-4F4C-9A1A-742A0BED7B82}"/>
              </c:ext>
            </c:extLst>
          </c:dPt>
          <c:xVal>
            <c:numRef>
              <c:f>'Bland Altman Charts'!$B$19:$B$20</c:f>
              <c:numCache>
                <c:formatCode>General</c:formatCode>
                <c:ptCount val="2"/>
                <c:pt idx="0">
                  <c:v>0</c:v>
                </c:pt>
                <c:pt idx="1">
                  <c:v>120</c:v>
                </c:pt>
              </c:numCache>
            </c:numRef>
          </c:xVal>
          <c:yVal>
            <c:numRef>
              <c:f>'Bland Altman Charts'!$E$38:$E$39</c:f>
              <c:numCache>
                <c:formatCode>General</c:formatCode>
                <c:ptCount val="2"/>
                <c:pt idx="0">
                  <c:v>0</c:v>
                </c:pt>
                <c:pt idx="1">
                  <c:v>0</c:v>
                </c:pt>
              </c:numCache>
            </c:numRef>
          </c:yVal>
          <c:smooth val="0"/>
          <c:extLst>
            <c:ext xmlns:c16="http://schemas.microsoft.com/office/drawing/2014/chart" uri="{C3380CC4-5D6E-409C-BE32-E72D297353CC}">
              <c16:uniqueId val="{00000003-CA71-4F4C-9A1A-742A0BED7B82}"/>
            </c:ext>
          </c:extLst>
        </c:ser>
        <c:dLbls>
          <c:showLegendKey val="0"/>
          <c:showVal val="0"/>
          <c:showCatName val="0"/>
          <c:showSerName val="0"/>
          <c:showPercent val="0"/>
          <c:showBubbleSize val="0"/>
        </c:dLbls>
        <c:axId val="1677167583"/>
        <c:axId val="1677169023"/>
      </c:scatterChart>
      <c:valAx>
        <c:axId val="1677167583"/>
        <c:scaling>
          <c:orientation val="minMax"/>
          <c:max val="1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1st &amp; 2nd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numRef>
              <c:f>LOAs!$K$2:$K$12</c:f>
              <c:numCache>
                <c:formatCode>General</c:formatCode>
                <c:ptCount val="11"/>
                <c:pt idx="0">
                  <c:v>43.5</c:v>
                </c:pt>
                <c:pt idx="1">
                  <c:v>60.5</c:v>
                </c:pt>
                <c:pt idx="2">
                  <c:v>88</c:v>
                </c:pt>
                <c:pt idx="3">
                  <c:v>40.5</c:v>
                </c:pt>
                <c:pt idx="4">
                  <c:v>61.5</c:v>
                </c:pt>
                <c:pt idx="5">
                  <c:v>55</c:v>
                </c:pt>
                <c:pt idx="6">
                  <c:v>52.5</c:v>
                </c:pt>
                <c:pt idx="7">
                  <c:v>87.5</c:v>
                </c:pt>
                <c:pt idx="8">
                  <c:v>77</c:v>
                </c:pt>
                <c:pt idx="9">
                  <c:v>43.5</c:v>
                </c:pt>
                <c:pt idx="10">
                  <c:v>97</c:v>
                </c:pt>
              </c:numCache>
            </c:numRef>
          </c:xVal>
          <c:yVal>
            <c:numRef>
              <c:f>LOAs!$L$2:$L$12</c:f>
              <c:numCache>
                <c:formatCode>General</c:formatCode>
                <c:ptCount val="11"/>
                <c:pt idx="0">
                  <c:v>-6</c:v>
                </c:pt>
                <c:pt idx="1">
                  <c:v>-2</c:v>
                </c:pt>
                <c:pt idx="2">
                  <c:v>18</c:v>
                </c:pt>
                <c:pt idx="3">
                  <c:v>3</c:v>
                </c:pt>
                <c:pt idx="4">
                  <c:v>-1</c:v>
                </c:pt>
                <c:pt idx="5">
                  <c:v>6</c:v>
                </c:pt>
                <c:pt idx="6">
                  <c:v>5</c:v>
                </c:pt>
                <c:pt idx="7">
                  <c:v>-6</c:v>
                </c:pt>
                <c:pt idx="8">
                  <c:v>-8</c:v>
                </c:pt>
                <c:pt idx="9">
                  <c:v>-5</c:v>
                </c:pt>
                <c:pt idx="10">
                  <c:v>14</c:v>
                </c:pt>
              </c:numCache>
            </c:numRef>
          </c:yVal>
          <c:smooth val="0"/>
          <c:extLst>
            <c:ext xmlns:c16="http://schemas.microsoft.com/office/drawing/2014/chart" uri="{C3380CC4-5D6E-409C-BE32-E72D297353CC}">
              <c16:uniqueId val="{00000000-FDC4-49A6-8170-373113B7D7DE}"/>
            </c:ext>
          </c:extLst>
        </c:ser>
        <c:ser>
          <c:idx val="1"/>
          <c:order val="1"/>
          <c:tx>
            <c:v>Upper Limits of Agreement</c:v>
          </c:tx>
          <c:spPr>
            <a:ln w="2540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2-FDC4-49A6-8170-373113B7D7DE}"/>
              </c:ext>
            </c:extLst>
          </c:dPt>
          <c:xVal>
            <c:numRef>
              <c:f>'Bland Altman Charts'!$B$19:$B$20</c:f>
              <c:numCache>
                <c:formatCode>General</c:formatCode>
                <c:ptCount val="2"/>
                <c:pt idx="0">
                  <c:v>0</c:v>
                </c:pt>
                <c:pt idx="1">
                  <c:v>120</c:v>
                </c:pt>
              </c:numCache>
            </c:numRef>
          </c:xVal>
          <c:yVal>
            <c:numRef>
              <c:f>'Bland Altman Charts'!$C$19:$C$20</c:f>
              <c:numCache>
                <c:formatCode>General</c:formatCode>
                <c:ptCount val="2"/>
                <c:pt idx="0">
                  <c:v>16.410365105842242</c:v>
                </c:pt>
                <c:pt idx="1">
                  <c:v>16.410365105842242</c:v>
                </c:pt>
              </c:numCache>
            </c:numRef>
          </c:yVal>
          <c:smooth val="0"/>
          <c:extLst>
            <c:ext xmlns:c16="http://schemas.microsoft.com/office/drawing/2014/chart" uri="{C3380CC4-5D6E-409C-BE32-E72D297353CC}">
              <c16:uniqueId val="{00000003-FDC4-49A6-8170-373113B7D7DE}"/>
            </c:ext>
          </c:extLst>
        </c:ser>
        <c:ser>
          <c:idx val="2"/>
          <c:order val="2"/>
          <c:tx>
            <c:v>Lower Limits of Agreement</c:v>
          </c:tx>
          <c:spPr>
            <a:ln w="25400" cap="rnd">
              <a:solidFill>
                <a:schemeClr val="accent2"/>
              </a:solidFill>
              <a:prstDash val="sysDash"/>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5-FDC4-49A6-8170-373113B7D7DE}"/>
              </c:ext>
            </c:extLst>
          </c:dPt>
          <c:xVal>
            <c:numRef>
              <c:f>'Bland Altman Charts'!$B$19:$B$20</c:f>
              <c:numCache>
                <c:formatCode>General</c:formatCode>
                <c:ptCount val="2"/>
                <c:pt idx="0">
                  <c:v>0</c:v>
                </c:pt>
                <c:pt idx="1">
                  <c:v>120</c:v>
                </c:pt>
              </c:numCache>
            </c:numRef>
          </c:xVal>
          <c:yVal>
            <c:numRef>
              <c:f>'Bland Altman Charts'!$D$19:$D$20</c:f>
              <c:numCache>
                <c:formatCode>General</c:formatCode>
                <c:ptCount val="2"/>
                <c:pt idx="0">
                  <c:v>-20.981793677270812</c:v>
                </c:pt>
                <c:pt idx="1">
                  <c:v>-20.981793677270812</c:v>
                </c:pt>
              </c:numCache>
            </c:numRef>
          </c:yVal>
          <c:smooth val="0"/>
          <c:extLst>
            <c:ext xmlns:c16="http://schemas.microsoft.com/office/drawing/2014/chart" uri="{C3380CC4-5D6E-409C-BE32-E72D297353CC}">
              <c16:uniqueId val="{00000006-FDC4-49A6-8170-373113B7D7DE}"/>
            </c:ext>
          </c:extLst>
        </c:ser>
        <c:ser>
          <c:idx val="3"/>
          <c:order val="3"/>
          <c:tx>
            <c:v>Bias</c:v>
          </c:tx>
          <c:spPr>
            <a:ln w="25400" cap="rnd">
              <a:solidFill>
                <a:schemeClr val="accent1">
                  <a:lumMod val="40000"/>
                  <a:lumOff val="60000"/>
                </a:schemeClr>
              </a:solidFill>
              <a:round/>
            </a:ln>
            <a:effectLst/>
          </c:spPr>
          <c:marker>
            <c:symbol val="circle"/>
            <c:size val="5"/>
            <c:spPr>
              <a:solidFill>
                <a:schemeClr val="accent4"/>
              </a:solidFill>
              <a:ln w="9525">
                <a:solidFill>
                  <a:schemeClr val="accent4"/>
                </a:solidFill>
              </a:ln>
              <a:effectLst/>
            </c:spPr>
          </c:marker>
          <c:xVal>
            <c:numRef>
              <c:f>'Bland Altman Charts'!$B$19:$B$20</c:f>
              <c:numCache>
                <c:formatCode>General</c:formatCode>
                <c:ptCount val="2"/>
                <c:pt idx="0">
                  <c:v>0</c:v>
                </c:pt>
                <c:pt idx="1">
                  <c:v>120</c:v>
                </c:pt>
              </c:numCache>
            </c:numRef>
          </c:xVal>
          <c:yVal>
            <c:numRef>
              <c:f>'Bland Altman Charts'!$E$19:$E$20</c:f>
              <c:numCache>
                <c:formatCode>General</c:formatCode>
                <c:ptCount val="2"/>
                <c:pt idx="0">
                  <c:v>-2.2857142857142856</c:v>
                </c:pt>
                <c:pt idx="1">
                  <c:v>-2.2857142857142856</c:v>
                </c:pt>
              </c:numCache>
            </c:numRef>
          </c:yVal>
          <c:smooth val="0"/>
          <c:extLst>
            <c:ext xmlns:c16="http://schemas.microsoft.com/office/drawing/2014/chart" uri="{C3380CC4-5D6E-409C-BE32-E72D297353CC}">
              <c16:uniqueId val="{00000007-FDC4-49A6-8170-373113B7D7DE}"/>
            </c:ext>
          </c:extLst>
        </c:ser>
        <c:dLbls>
          <c:showLegendKey val="0"/>
          <c:showVal val="0"/>
          <c:showCatName val="0"/>
          <c:showSerName val="0"/>
          <c:showPercent val="0"/>
          <c:showBubbleSize val="0"/>
        </c:dLbls>
        <c:axId val="1677167583"/>
        <c:axId val="1677169023"/>
      </c:scatterChart>
      <c:valAx>
        <c:axId val="16771675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1st &amp; 3rd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numRef>
              <c:f>LOAs!$O$2:$O$12</c:f>
              <c:numCache>
                <c:formatCode>General</c:formatCode>
                <c:ptCount val="11"/>
                <c:pt idx="0">
                  <c:v>39.5</c:v>
                </c:pt>
                <c:pt idx="1">
                  <c:v>70</c:v>
                </c:pt>
                <c:pt idx="2">
                  <c:v>93.5</c:v>
                </c:pt>
                <c:pt idx="3">
                  <c:v>38.5</c:v>
                </c:pt>
                <c:pt idx="4">
                  <c:v>67.5</c:v>
                </c:pt>
                <c:pt idx="5">
                  <c:v>57</c:v>
                </c:pt>
                <c:pt idx="6">
                  <c:v>50.5</c:v>
                </c:pt>
                <c:pt idx="7">
                  <c:v>86.5</c:v>
                </c:pt>
                <c:pt idx="8">
                  <c:v>75.5</c:v>
                </c:pt>
                <c:pt idx="9">
                  <c:v>35</c:v>
                </c:pt>
                <c:pt idx="10">
                  <c:v>102</c:v>
                </c:pt>
              </c:numCache>
            </c:numRef>
          </c:xVal>
          <c:yVal>
            <c:numRef>
              <c:f>LOAs!$N$2:$N$12</c:f>
              <c:numCache>
                <c:formatCode>General</c:formatCode>
                <c:ptCount val="11"/>
                <c:pt idx="0">
                  <c:v>-9</c:v>
                </c:pt>
                <c:pt idx="1">
                  <c:v>10</c:v>
                </c:pt>
                <c:pt idx="2">
                  <c:v>3</c:v>
                </c:pt>
                <c:pt idx="3">
                  <c:v>-1</c:v>
                </c:pt>
                <c:pt idx="4">
                  <c:v>5</c:v>
                </c:pt>
                <c:pt idx="5">
                  <c:v>2</c:v>
                </c:pt>
                <c:pt idx="6">
                  <c:v>17</c:v>
                </c:pt>
                <c:pt idx="7">
                  <c:v>-3</c:v>
                </c:pt>
                <c:pt idx="8">
                  <c:v>-9</c:v>
                </c:pt>
                <c:pt idx="9">
                  <c:v>-20</c:v>
                </c:pt>
                <c:pt idx="10">
                  <c:v>6</c:v>
                </c:pt>
              </c:numCache>
            </c:numRef>
          </c:yVal>
          <c:smooth val="0"/>
          <c:extLst>
            <c:ext xmlns:c16="http://schemas.microsoft.com/office/drawing/2014/chart" uri="{C3380CC4-5D6E-409C-BE32-E72D297353CC}">
              <c16:uniqueId val="{00000000-2C9C-4EAC-B49C-3BE22822EE21}"/>
            </c:ext>
          </c:extLst>
        </c:ser>
        <c:ser>
          <c:idx val="1"/>
          <c:order val="1"/>
          <c:tx>
            <c:v>Upper Limits of Agreement</c:v>
          </c:tx>
          <c:spPr>
            <a:ln w="2540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2-2C9C-4EAC-B49C-3BE22822EE21}"/>
              </c:ext>
            </c:extLst>
          </c:dPt>
          <c:xVal>
            <c:numRef>
              <c:f>'Bland Altman Charts'!$B$19:$B$20</c:f>
              <c:numCache>
                <c:formatCode>General</c:formatCode>
                <c:ptCount val="2"/>
                <c:pt idx="0">
                  <c:v>0</c:v>
                </c:pt>
                <c:pt idx="1">
                  <c:v>120</c:v>
                </c:pt>
              </c:numCache>
            </c:numRef>
          </c:xVal>
          <c:yVal>
            <c:numRef>
              <c:f>'Bland Altman Charts'!$C$19:$C$20</c:f>
              <c:numCache>
                <c:formatCode>General</c:formatCode>
                <c:ptCount val="2"/>
                <c:pt idx="0">
                  <c:v>16.410365105842242</c:v>
                </c:pt>
                <c:pt idx="1">
                  <c:v>16.410365105842242</c:v>
                </c:pt>
              </c:numCache>
            </c:numRef>
          </c:yVal>
          <c:smooth val="0"/>
          <c:extLst>
            <c:ext xmlns:c16="http://schemas.microsoft.com/office/drawing/2014/chart" uri="{C3380CC4-5D6E-409C-BE32-E72D297353CC}">
              <c16:uniqueId val="{00000003-2C9C-4EAC-B49C-3BE22822EE21}"/>
            </c:ext>
          </c:extLst>
        </c:ser>
        <c:ser>
          <c:idx val="2"/>
          <c:order val="2"/>
          <c:tx>
            <c:v>Lower Limits of Agreement</c:v>
          </c:tx>
          <c:spPr>
            <a:ln w="25400" cap="rnd">
              <a:solidFill>
                <a:schemeClr val="accent2"/>
              </a:solidFill>
              <a:prstDash val="sysDash"/>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5-2C9C-4EAC-B49C-3BE22822EE21}"/>
              </c:ext>
            </c:extLst>
          </c:dPt>
          <c:xVal>
            <c:numRef>
              <c:f>'Bland Altman Charts'!$B$19:$B$20</c:f>
              <c:numCache>
                <c:formatCode>General</c:formatCode>
                <c:ptCount val="2"/>
                <c:pt idx="0">
                  <c:v>0</c:v>
                </c:pt>
                <c:pt idx="1">
                  <c:v>120</c:v>
                </c:pt>
              </c:numCache>
            </c:numRef>
          </c:xVal>
          <c:yVal>
            <c:numRef>
              <c:f>'Bland Altman Charts'!$D$19:$D$20</c:f>
              <c:numCache>
                <c:formatCode>General</c:formatCode>
                <c:ptCount val="2"/>
                <c:pt idx="0">
                  <c:v>-20.981793677270812</c:v>
                </c:pt>
                <c:pt idx="1">
                  <c:v>-20.981793677270812</c:v>
                </c:pt>
              </c:numCache>
            </c:numRef>
          </c:yVal>
          <c:smooth val="0"/>
          <c:extLst>
            <c:ext xmlns:c16="http://schemas.microsoft.com/office/drawing/2014/chart" uri="{C3380CC4-5D6E-409C-BE32-E72D297353CC}">
              <c16:uniqueId val="{00000006-2C9C-4EAC-B49C-3BE22822EE21}"/>
            </c:ext>
          </c:extLst>
        </c:ser>
        <c:ser>
          <c:idx val="3"/>
          <c:order val="3"/>
          <c:tx>
            <c:v>Bias</c:v>
          </c:tx>
          <c:spPr>
            <a:ln w="25400" cap="rnd">
              <a:solidFill>
                <a:schemeClr val="accent1">
                  <a:lumMod val="40000"/>
                  <a:lumOff val="60000"/>
                </a:schemeClr>
              </a:solidFill>
              <a:round/>
            </a:ln>
            <a:effectLst/>
          </c:spPr>
          <c:marker>
            <c:symbol val="circle"/>
            <c:size val="5"/>
            <c:spPr>
              <a:solidFill>
                <a:schemeClr val="accent4"/>
              </a:solidFill>
              <a:ln w="9525">
                <a:solidFill>
                  <a:schemeClr val="accent4"/>
                </a:solidFill>
              </a:ln>
              <a:effectLst/>
            </c:spPr>
          </c:marker>
          <c:xVal>
            <c:numRef>
              <c:f>'Bland Altman Charts'!$B$19:$B$20</c:f>
              <c:numCache>
                <c:formatCode>General</c:formatCode>
                <c:ptCount val="2"/>
                <c:pt idx="0">
                  <c:v>0</c:v>
                </c:pt>
                <c:pt idx="1">
                  <c:v>120</c:v>
                </c:pt>
              </c:numCache>
            </c:numRef>
          </c:xVal>
          <c:yVal>
            <c:numRef>
              <c:f>'Bland Altman Charts'!$E$19:$E$20</c:f>
              <c:numCache>
                <c:formatCode>General</c:formatCode>
                <c:ptCount val="2"/>
                <c:pt idx="0">
                  <c:v>-2.2857142857142856</c:v>
                </c:pt>
                <c:pt idx="1">
                  <c:v>-2.2857142857142856</c:v>
                </c:pt>
              </c:numCache>
            </c:numRef>
          </c:yVal>
          <c:smooth val="0"/>
          <c:extLst>
            <c:ext xmlns:c16="http://schemas.microsoft.com/office/drawing/2014/chart" uri="{C3380CC4-5D6E-409C-BE32-E72D297353CC}">
              <c16:uniqueId val="{00000007-2C9C-4EAC-B49C-3BE22822EE21}"/>
            </c:ext>
          </c:extLst>
        </c:ser>
        <c:dLbls>
          <c:showLegendKey val="0"/>
          <c:showVal val="0"/>
          <c:showCatName val="0"/>
          <c:showSerName val="0"/>
          <c:showPercent val="0"/>
          <c:showBubbleSize val="0"/>
        </c:dLbls>
        <c:axId val="1677167583"/>
        <c:axId val="1677169023"/>
      </c:scatterChart>
      <c:valAx>
        <c:axId val="16771675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2nd &amp; 3rd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numRef>
              <c:f>LOAs!$Q$2:$Q$12</c:f>
              <c:numCache>
                <c:formatCode>General</c:formatCode>
                <c:ptCount val="11"/>
                <c:pt idx="0">
                  <c:v>42.5</c:v>
                </c:pt>
                <c:pt idx="1">
                  <c:v>71</c:v>
                </c:pt>
                <c:pt idx="2">
                  <c:v>84.5</c:v>
                </c:pt>
                <c:pt idx="3">
                  <c:v>37</c:v>
                </c:pt>
                <c:pt idx="4">
                  <c:v>68</c:v>
                </c:pt>
                <c:pt idx="5">
                  <c:v>54</c:v>
                </c:pt>
                <c:pt idx="6">
                  <c:v>48</c:v>
                </c:pt>
                <c:pt idx="7">
                  <c:v>89.5</c:v>
                </c:pt>
                <c:pt idx="8">
                  <c:v>79.5</c:v>
                </c:pt>
                <c:pt idx="9">
                  <c:v>37.5</c:v>
                </c:pt>
                <c:pt idx="10">
                  <c:v>95</c:v>
                </c:pt>
              </c:numCache>
            </c:numRef>
          </c:xVal>
          <c:yVal>
            <c:numRef>
              <c:f>LOAs!$P$2:$P$12</c:f>
              <c:numCache>
                <c:formatCode>General</c:formatCode>
                <c:ptCount val="11"/>
                <c:pt idx="0">
                  <c:v>-3</c:v>
                </c:pt>
                <c:pt idx="1">
                  <c:v>12</c:v>
                </c:pt>
                <c:pt idx="2">
                  <c:v>-15</c:v>
                </c:pt>
                <c:pt idx="3">
                  <c:v>-4</c:v>
                </c:pt>
                <c:pt idx="4">
                  <c:v>6</c:v>
                </c:pt>
                <c:pt idx="5">
                  <c:v>-4</c:v>
                </c:pt>
                <c:pt idx="6">
                  <c:v>12</c:v>
                </c:pt>
                <c:pt idx="7">
                  <c:v>3</c:v>
                </c:pt>
                <c:pt idx="8">
                  <c:v>-1</c:v>
                </c:pt>
                <c:pt idx="9">
                  <c:v>-15</c:v>
                </c:pt>
                <c:pt idx="10">
                  <c:v>-8</c:v>
                </c:pt>
              </c:numCache>
            </c:numRef>
          </c:yVal>
          <c:smooth val="0"/>
          <c:extLst>
            <c:ext xmlns:c16="http://schemas.microsoft.com/office/drawing/2014/chart" uri="{C3380CC4-5D6E-409C-BE32-E72D297353CC}">
              <c16:uniqueId val="{00000000-0085-4720-8FCA-92E27AAD48BE}"/>
            </c:ext>
          </c:extLst>
        </c:ser>
        <c:ser>
          <c:idx val="1"/>
          <c:order val="1"/>
          <c:tx>
            <c:v>Upper Limits of Agreement</c:v>
          </c:tx>
          <c:spPr>
            <a:ln w="2540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2-0085-4720-8FCA-92E27AAD48BE}"/>
              </c:ext>
            </c:extLst>
          </c:dPt>
          <c:xVal>
            <c:numRef>
              <c:f>'Bland Altman Charts'!$B$19:$B$20</c:f>
              <c:numCache>
                <c:formatCode>General</c:formatCode>
                <c:ptCount val="2"/>
                <c:pt idx="0">
                  <c:v>0</c:v>
                </c:pt>
                <c:pt idx="1">
                  <c:v>120</c:v>
                </c:pt>
              </c:numCache>
            </c:numRef>
          </c:xVal>
          <c:yVal>
            <c:numRef>
              <c:f>'Bland Altman Charts'!$C$19:$C$20</c:f>
              <c:numCache>
                <c:formatCode>General</c:formatCode>
                <c:ptCount val="2"/>
                <c:pt idx="0">
                  <c:v>16.410365105842242</c:v>
                </c:pt>
                <c:pt idx="1">
                  <c:v>16.410365105842242</c:v>
                </c:pt>
              </c:numCache>
            </c:numRef>
          </c:yVal>
          <c:smooth val="0"/>
          <c:extLst>
            <c:ext xmlns:c16="http://schemas.microsoft.com/office/drawing/2014/chart" uri="{C3380CC4-5D6E-409C-BE32-E72D297353CC}">
              <c16:uniqueId val="{00000003-0085-4720-8FCA-92E27AAD48BE}"/>
            </c:ext>
          </c:extLst>
        </c:ser>
        <c:ser>
          <c:idx val="2"/>
          <c:order val="2"/>
          <c:tx>
            <c:v>Lower Limits of Agreement</c:v>
          </c:tx>
          <c:spPr>
            <a:ln w="25400" cap="rnd">
              <a:solidFill>
                <a:schemeClr val="accent2"/>
              </a:solidFill>
              <a:prstDash val="sysDash"/>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5-0085-4720-8FCA-92E27AAD48BE}"/>
              </c:ext>
            </c:extLst>
          </c:dPt>
          <c:xVal>
            <c:numRef>
              <c:f>'Bland Altman Charts'!$B$19:$B$20</c:f>
              <c:numCache>
                <c:formatCode>General</c:formatCode>
                <c:ptCount val="2"/>
                <c:pt idx="0">
                  <c:v>0</c:v>
                </c:pt>
                <c:pt idx="1">
                  <c:v>120</c:v>
                </c:pt>
              </c:numCache>
            </c:numRef>
          </c:xVal>
          <c:yVal>
            <c:numRef>
              <c:f>'Bland Altman Charts'!$D$19:$D$20</c:f>
              <c:numCache>
                <c:formatCode>General</c:formatCode>
                <c:ptCount val="2"/>
                <c:pt idx="0">
                  <c:v>-20.981793677270812</c:v>
                </c:pt>
                <c:pt idx="1">
                  <c:v>-20.981793677270812</c:v>
                </c:pt>
              </c:numCache>
            </c:numRef>
          </c:yVal>
          <c:smooth val="0"/>
          <c:extLst>
            <c:ext xmlns:c16="http://schemas.microsoft.com/office/drawing/2014/chart" uri="{C3380CC4-5D6E-409C-BE32-E72D297353CC}">
              <c16:uniqueId val="{00000006-0085-4720-8FCA-92E27AAD48BE}"/>
            </c:ext>
          </c:extLst>
        </c:ser>
        <c:ser>
          <c:idx val="3"/>
          <c:order val="3"/>
          <c:tx>
            <c:v>Bias</c:v>
          </c:tx>
          <c:spPr>
            <a:ln w="25400" cap="rnd">
              <a:solidFill>
                <a:schemeClr val="accent1">
                  <a:lumMod val="40000"/>
                  <a:lumOff val="60000"/>
                </a:schemeClr>
              </a:solidFill>
              <a:round/>
            </a:ln>
            <a:effectLst/>
          </c:spPr>
          <c:marker>
            <c:symbol val="circle"/>
            <c:size val="5"/>
            <c:spPr>
              <a:solidFill>
                <a:schemeClr val="accent4"/>
              </a:solidFill>
              <a:ln w="9525">
                <a:solidFill>
                  <a:schemeClr val="accent4"/>
                </a:solidFill>
              </a:ln>
              <a:effectLst/>
            </c:spPr>
          </c:marker>
          <c:xVal>
            <c:numRef>
              <c:f>'Bland Altman Charts'!$B$19:$B$20</c:f>
              <c:numCache>
                <c:formatCode>General</c:formatCode>
                <c:ptCount val="2"/>
                <c:pt idx="0">
                  <c:v>0</c:v>
                </c:pt>
                <c:pt idx="1">
                  <c:v>120</c:v>
                </c:pt>
              </c:numCache>
            </c:numRef>
          </c:xVal>
          <c:yVal>
            <c:numRef>
              <c:f>'Bland Altman Charts'!$E$19:$E$20</c:f>
              <c:numCache>
                <c:formatCode>General</c:formatCode>
                <c:ptCount val="2"/>
                <c:pt idx="0">
                  <c:v>-2.2857142857142856</c:v>
                </c:pt>
                <c:pt idx="1">
                  <c:v>-2.2857142857142856</c:v>
                </c:pt>
              </c:numCache>
            </c:numRef>
          </c:yVal>
          <c:smooth val="0"/>
          <c:extLst>
            <c:ext xmlns:c16="http://schemas.microsoft.com/office/drawing/2014/chart" uri="{C3380CC4-5D6E-409C-BE32-E72D297353CC}">
              <c16:uniqueId val="{00000007-0085-4720-8FCA-92E27AAD48BE}"/>
            </c:ext>
          </c:extLst>
        </c:ser>
        <c:dLbls>
          <c:showLegendKey val="0"/>
          <c:showVal val="0"/>
          <c:showCatName val="0"/>
          <c:showSerName val="0"/>
          <c:showPercent val="0"/>
          <c:showBubbleSize val="0"/>
        </c:dLbls>
        <c:axId val="1677167583"/>
        <c:axId val="1677169023"/>
      </c:scatterChart>
      <c:valAx>
        <c:axId val="16771675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Bland Altman Plot Baseline &amp; 1st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Bland Altman Plot</c:v>
          </c:tx>
          <c:spPr>
            <a:ln w="25400" cap="rnd">
              <a:noFill/>
              <a:round/>
            </a:ln>
            <a:effectLst/>
          </c:spPr>
          <c:marker>
            <c:symbol val="circle"/>
            <c:size val="5"/>
            <c:spPr>
              <a:solidFill>
                <a:schemeClr val="accent1"/>
              </a:solidFill>
              <a:ln w="9525">
                <a:solidFill>
                  <a:schemeClr val="accent1"/>
                </a:solidFill>
              </a:ln>
              <a:effectLst/>
            </c:spPr>
          </c:marker>
          <c:xVal>
            <c:strRef>
              <c:f>LOAs!$G$2:$G$102</c:f>
              <c:strCache>
                <c:ptCount val="14"/>
                <c:pt idx="0">
                  <c:v>39</c:v>
                </c:pt>
                <c:pt idx="1">
                  <c:v>65.5</c:v>
                </c:pt>
                <c:pt idx="2">
                  <c:v>89.5</c:v>
                </c:pt>
                <c:pt idx="3">
                  <c:v>40</c:v>
                </c:pt>
                <c:pt idx="4">
                  <c:v>64</c:v>
                </c:pt>
                <c:pt idx="5">
                  <c:v>56</c:v>
                </c:pt>
                <c:pt idx="6">
                  <c:v>61</c:v>
                </c:pt>
                <c:pt idx="7">
                  <c:v>86</c:v>
                </c:pt>
                <c:pt idx="8">
                  <c:v>72.5</c:v>
                </c:pt>
                <c:pt idx="9">
                  <c:v>33.5</c:v>
                </c:pt>
                <c:pt idx="10">
                  <c:v>100</c:v>
                </c:pt>
                <c:pt idx="11">
                  <c:v>15</c:v>
                </c:pt>
                <c:pt idx="12">
                  <c:v>28</c:v>
                </c:pt>
                <c:pt idx="13">
                  <c:v>105</c:v>
                </c:pt>
              </c:strCache>
            </c:strRef>
          </c:xVal>
          <c:yVal>
            <c:numRef>
              <c:f>LOAs!$F$2:$F$102</c:f>
              <c:numCache>
                <c:formatCode>General</c:formatCode>
                <c:ptCount val="101"/>
                <c:pt idx="0">
                  <c:v>8</c:v>
                </c:pt>
                <c:pt idx="1">
                  <c:v>-19</c:v>
                </c:pt>
                <c:pt idx="2">
                  <c:v>-11</c:v>
                </c:pt>
                <c:pt idx="3">
                  <c:v>4</c:v>
                </c:pt>
                <c:pt idx="4">
                  <c:v>-12</c:v>
                </c:pt>
                <c:pt idx="5">
                  <c:v>-4</c:v>
                </c:pt>
                <c:pt idx="6">
                  <c:v>4</c:v>
                </c:pt>
                <c:pt idx="7">
                  <c:v>2</c:v>
                </c:pt>
                <c:pt idx="8">
                  <c:v>3</c:v>
                </c:pt>
                <c:pt idx="9">
                  <c:v>17</c:v>
                </c:pt>
                <c:pt idx="10">
                  <c:v>-10</c:v>
                </c:pt>
                <c:pt idx="11">
                  <c:v>0</c:v>
                </c:pt>
                <c:pt idx="12">
                  <c:v>-4</c:v>
                </c:pt>
                <c:pt idx="13">
                  <c:v>-10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584A-40F2-A027-DCD2C1C486D6}"/>
            </c:ext>
          </c:extLst>
        </c:ser>
        <c:ser>
          <c:idx val="1"/>
          <c:order val="1"/>
          <c:tx>
            <c:v>Upper Limits of Agreement</c:v>
          </c:tx>
          <c:spPr>
            <a:ln w="2540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
            <c:marker>
              <c:symbol val="circle"/>
              <c:size val="5"/>
              <c:spPr>
                <a:solidFill>
                  <a:schemeClr val="accent2"/>
                </a:solidFill>
                <a:ln w="9525">
                  <a:solidFill>
                    <a:schemeClr val="accent2"/>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2-584A-40F2-A027-DCD2C1C486D6}"/>
              </c:ext>
            </c:extLst>
          </c:dPt>
          <c:xVal>
            <c:numRef>
              <c:f>'Bland Altman Charts'!$B$19:$B$20</c:f>
              <c:numCache>
                <c:formatCode>General</c:formatCode>
                <c:ptCount val="2"/>
                <c:pt idx="0">
                  <c:v>0</c:v>
                </c:pt>
                <c:pt idx="1">
                  <c:v>120</c:v>
                </c:pt>
              </c:numCache>
            </c:numRef>
          </c:xVal>
          <c:yVal>
            <c:numRef>
              <c:f>'Bland Altman Charts'!$C$19:$C$20</c:f>
              <c:numCache>
                <c:formatCode>General</c:formatCode>
                <c:ptCount val="2"/>
                <c:pt idx="0">
                  <c:v>16.410365105842242</c:v>
                </c:pt>
                <c:pt idx="1">
                  <c:v>16.410365105842242</c:v>
                </c:pt>
              </c:numCache>
            </c:numRef>
          </c:yVal>
          <c:smooth val="0"/>
          <c:extLst>
            <c:ext xmlns:c16="http://schemas.microsoft.com/office/drawing/2014/chart" uri="{C3380CC4-5D6E-409C-BE32-E72D297353CC}">
              <c16:uniqueId val="{00000003-584A-40F2-A027-DCD2C1C486D6}"/>
            </c:ext>
          </c:extLst>
        </c:ser>
        <c:ser>
          <c:idx val="2"/>
          <c:order val="2"/>
          <c:tx>
            <c:v>Lower Limits of Agreement</c:v>
          </c:tx>
          <c:spPr>
            <a:ln w="25400" cap="rnd">
              <a:solidFill>
                <a:schemeClr val="accent2"/>
              </a:solidFill>
              <a:prstDash val="sysDash"/>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5400" cap="rnd">
                <a:solidFill>
                  <a:srgbClr val="FFC000"/>
                </a:solidFill>
                <a:prstDash val="sysDash"/>
                <a:round/>
              </a:ln>
              <a:effectLst/>
            </c:spPr>
            <c:extLst>
              <c:ext xmlns:c16="http://schemas.microsoft.com/office/drawing/2014/chart" uri="{C3380CC4-5D6E-409C-BE32-E72D297353CC}">
                <c16:uniqueId val="{00000005-584A-40F2-A027-DCD2C1C486D6}"/>
              </c:ext>
            </c:extLst>
          </c:dPt>
          <c:xVal>
            <c:numRef>
              <c:f>'Bland Altman Charts'!$B$19:$B$20</c:f>
              <c:numCache>
                <c:formatCode>General</c:formatCode>
                <c:ptCount val="2"/>
                <c:pt idx="0">
                  <c:v>0</c:v>
                </c:pt>
                <c:pt idx="1">
                  <c:v>120</c:v>
                </c:pt>
              </c:numCache>
            </c:numRef>
          </c:xVal>
          <c:yVal>
            <c:numRef>
              <c:f>'Bland Altman Charts'!$D$19:$D$20</c:f>
              <c:numCache>
                <c:formatCode>General</c:formatCode>
                <c:ptCount val="2"/>
                <c:pt idx="0">
                  <c:v>-20.981793677270812</c:v>
                </c:pt>
                <c:pt idx="1">
                  <c:v>-20.981793677270812</c:v>
                </c:pt>
              </c:numCache>
            </c:numRef>
          </c:yVal>
          <c:smooth val="0"/>
          <c:extLst>
            <c:ext xmlns:c16="http://schemas.microsoft.com/office/drawing/2014/chart" uri="{C3380CC4-5D6E-409C-BE32-E72D297353CC}">
              <c16:uniqueId val="{00000006-584A-40F2-A027-DCD2C1C486D6}"/>
            </c:ext>
          </c:extLst>
        </c:ser>
        <c:ser>
          <c:idx val="3"/>
          <c:order val="3"/>
          <c:tx>
            <c:v>Bias</c:v>
          </c:tx>
          <c:spPr>
            <a:ln w="25400" cap="rnd">
              <a:solidFill>
                <a:schemeClr val="accent1">
                  <a:lumMod val="40000"/>
                  <a:lumOff val="60000"/>
                </a:schemeClr>
              </a:solidFill>
              <a:round/>
            </a:ln>
            <a:effectLst/>
          </c:spPr>
          <c:marker>
            <c:symbol val="circle"/>
            <c:size val="5"/>
            <c:spPr>
              <a:solidFill>
                <a:schemeClr val="accent4"/>
              </a:solidFill>
              <a:ln w="9525">
                <a:solidFill>
                  <a:schemeClr val="accent4"/>
                </a:solidFill>
              </a:ln>
              <a:effectLst/>
            </c:spPr>
          </c:marker>
          <c:xVal>
            <c:numRef>
              <c:f>'Bland Altman Charts'!$B$19:$B$20</c:f>
              <c:numCache>
                <c:formatCode>General</c:formatCode>
                <c:ptCount val="2"/>
                <c:pt idx="0">
                  <c:v>0</c:v>
                </c:pt>
                <c:pt idx="1">
                  <c:v>120</c:v>
                </c:pt>
              </c:numCache>
            </c:numRef>
          </c:xVal>
          <c:yVal>
            <c:numRef>
              <c:f>'Bland Altman Charts'!$E$19:$E$20</c:f>
              <c:numCache>
                <c:formatCode>General</c:formatCode>
                <c:ptCount val="2"/>
                <c:pt idx="0">
                  <c:v>-2.2857142857142856</c:v>
                </c:pt>
                <c:pt idx="1">
                  <c:v>-2.2857142857142856</c:v>
                </c:pt>
              </c:numCache>
            </c:numRef>
          </c:yVal>
          <c:smooth val="0"/>
          <c:extLst>
            <c:ext xmlns:c16="http://schemas.microsoft.com/office/drawing/2014/chart" uri="{C3380CC4-5D6E-409C-BE32-E72D297353CC}">
              <c16:uniqueId val="{00000007-584A-40F2-A027-DCD2C1C486D6}"/>
            </c:ext>
          </c:extLst>
        </c:ser>
        <c:dLbls>
          <c:showLegendKey val="0"/>
          <c:showVal val="0"/>
          <c:showCatName val="0"/>
          <c:showSerName val="0"/>
          <c:showPercent val="0"/>
          <c:showBubbleSize val="0"/>
        </c:dLbls>
        <c:axId val="1677167583"/>
        <c:axId val="1677169023"/>
      </c:scatterChart>
      <c:valAx>
        <c:axId val="1677167583"/>
        <c:scaling>
          <c:orientation val="minMax"/>
          <c:max val="1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Mean of 2 values</a:t>
                </a:r>
              </a:p>
            </c:rich>
          </c:tx>
          <c:layout>
            <c:manualLayout>
              <c:xMode val="edge"/>
              <c:yMode val="edge"/>
              <c:x val="0.45698199846231341"/>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9023"/>
        <c:crossesAt val="-25"/>
        <c:crossBetween val="midCat"/>
      </c:valAx>
      <c:valAx>
        <c:axId val="167716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Difference of 2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1675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419100</xdr:colOff>
      <xdr:row>23</xdr:row>
      <xdr:rowOff>38100</xdr:rowOff>
    </xdr:to>
    <xdr:graphicFrame macro="">
      <xdr:nvGraphicFramePr>
        <xdr:cNvPr id="10" name="Chart 9">
          <a:extLst>
            <a:ext uri="{FF2B5EF4-FFF2-40B4-BE49-F238E27FC236}">
              <a16:creationId xmlns:a16="http://schemas.microsoft.com/office/drawing/2014/main" id="{FC056958-ED02-41D2-BA74-4B864116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1</xdr:rowOff>
    </xdr:from>
    <xdr:to>
      <xdr:col>6</xdr:col>
      <xdr:colOff>390525</xdr:colOff>
      <xdr:row>35</xdr:row>
      <xdr:rowOff>171451</xdr:rowOff>
    </xdr:to>
    <xdr:graphicFrame macro="">
      <xdr:nvGraphicFramePr>
        <xdr:cNvPr id="11" name="Chart 10">
          <a:extLst>
            <a:ext uri="{FF2B5EF4-FFF2-40B4-BE49-F238E27FC236}">
              <a16:creationId xmlns:a16="http://schemas.microsoft.com/office/drawing/2014/main" id="{956DC096-0611-44C3-9DD1-F5B0B9373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24</xdr:row>
      <xdr:rowOff>0</xdr:rowOff>
    </xdr:from>
    <xdr:to>
      <xdr:col>13</xdr:col>
      <xdr:colOff>323851</xdr:colOff>
      <xdr:row>35</xdr:row>
      <xdr:rowOff>142875</xdr:rowOff>
    </xdr:to>
    <xdr:graphicFrame macro="">
      <xdr:nvGraphicFramePr>
        <xdr:cNvPr id="12" name="Chart 11">
          <a:extLst>
            <a:ext uri="{FF2B5EF4-FFF2-40B4-BE49-F238E27FC236}">
              <a16:creationId xmlns:a16="http://schemas.microsoft.com/office/drawing/2014/main" id="{EB8F74FB-CEFE-4D3E-8B27-F866790B3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1</xdr:rowOff>
    </xdr:from>
    <xdr:to>
      <xdr:col>6</xdr:col>
      <xdr:colOff>419100</xdr:colOff>
      <xdr:row>10</xdr:row>
      <xdr:rowOff>171451</xdr:rowOff>
    </xdr:to>
    <xdr:graphicFrame macro="">
      <xdr:nvGraphicFramePr>
        <xdr:cNvPr id="13" name="Chart 12">
          <a:extLst>
            <a:ext uri="{FF2B5EF4-FFF2-40B4-BE49-F238E27FC236}">
              <a16:creationId xmlns:a16="http://schemas.microsoft.com/office/drawing/2014/main" id="{96E38EB2-D916-43AE-80D6-6375F394A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12</xdr:row>
      <xdr:rowOff>1</xdr:rowOff>
    </xdr:from>
    <xdr:to>
      <xdr:col>13</xdr:col>
      <xdr:colOff>257175</xdr:colOff>
      <xdr:row>22</xdr:row>
      <xdr:rowOff>95251</xdr:rowOff>
    </xdr:to>
    <xdr:graphicFrame macro="">
      <xdr:nvGraphicFramePr>
        <xdr:cNvPr id="14" name="Chart 13">
          <a:extLst>
            <a:ext uri="{FF2B5EF4-FFF2-40B4-BE49-F238E27FC236}">
              <a16:creationId xmlns:a16="http://schemas.microsoft.com/office/drawing/2014/main" id="{6F5E80DF-8DEF-43F6-81E1-C9AF38FC7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24</xdr:row>
      <xdr:rowOff>0</xdr:rowOff>
    </xdr:from>
    <xdr:to>
      <xdr:col>20</xdr:col>
      <xdr:colOff>180975</xdr:colOff>
      <xdr:row>35</xdr:row>
      <xdr:rowOff>142875</xdr:rowOff>
    </xdr:to>
    <xdr:graphicFrame macro="">
      <xdr:nvGraphicFramePr>
        <xdr:cNvPr id="15" name="Chart 14">
          <a:extLst>
            <a:ext uri="{FF2B5EF4-FFF2-40B4-BE49-F238E27FC236}">
              <a16:creationId xmlns:a16="http://schemas.microsoft.com/office/drawing/2014/main" id="{8AC315ED-7BE3-4343-9870-FA5EA6648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342900</xdr:colOff>
      <xdr:row>18</xdr:row>
      <xdr:rowOff>38100</xdr:rowOff>
    </xdr:from>
    <xdr:ext cx="9818201" cy="1595052"/>
    <xdr:sp macro="" textlink="">
      <xdr:nvSpPr>
        <xdr:cNvPr id="2" name="TextBox 1">
          <a:extLst>
            <a:ext uri="{FF2B5EF4-FFF2-40B4-BE49-F238E27FC236}">
              <a16:creationId xmlns:a16="http://schemas.microsoft.com/office/drawing/2014/main" id="{7AB3C944-41E2-7CC8-6CD2-E381BA3810EC}"/>
            </a:ext>
          </a:extLst>
        </xdr:cNvPr>
        <xdr:cNvSpPr txBox="1"/>
      </xdr:nvSpPr>
      <xdr:spPr>
        <a:xfrm>
          <a:off x="2314575" y="3467100"/>
          <a:ext cx="9818201" cy="1595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400"/>
            <a:t>Bias = Mean of the Differences Between Measurements</a:t>
          </a:r>
        </a:p>
        <a:p>
          <a:r>
            <a:rPr lang="en-NZ" sz="2400"/>
            <a:t>STD = the Standard Deviation of all differences between measures for</a:t>
          </a:r>
          <a:r>
            <a:rPr lang="en-NZ" sz="2400" baseline="0"/>
            <a:t> each case</a:t>
          </a:r>
        </a:p>
        <a:p>
          <a:r>
            <a:rPr lang="en-NZ" sz="2400" baseline="0"/>
            <a:t>Lower LOA = Lower Limit of Agreement or Lower 95% Confidence Interval</a:t>
          </a:r>
        </a:p>
        <a:p>
          <a:r>
            <a:rPr lang="en-NZ" sz="2400" baseline="0"/>
            <a:t>Upper </a:t>
          </a:r>
          <a:r>
            <a:rPr lang="en-NZ" sz="2400" baseline="0">
              <a:solidFill>
                <a:schemeClr val="tx1"/>
              </a:solidFill>
              <a:effectLst/>
              <a:latin typeface="+mn-lt"/>
              <a:ea typeface="+mn-ea"/>
              <a:cs typeface="+mn-cs"/>
            </a:rPr>
            <a:t>LOA = Upper Limit of Agreement or Lower 95% Confidence Interval</a:t>
          </a:r>
          <a:endParaRPr lang="en-NZ" sz="24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771525</xdr:colOff>
      <xdr:row>2</xdr:row>
      <xdr:rowOff>147637</xdr:rowOff>
    </xdr:from>
    <xdr:to>
      <xdr:col>8</xdr:col>
      <xdr:colOff>19050</xdr:colOff>
      <xdr:row>17</xdr:row>
      <xdr:rowOff>33337</xdr:rowOff>
    </xdr:to>
    <xdr:graphicFrame macro="">
      <xdr:nvGraphicFramePr>
        <xdr:cNvPr id="2" name="Chart 1">
          <a:extLst>
            <a:ext uri="{FF2B5EF4-FFF2-40B4-BE49-F238E27FC236}">
              <a16:creationId xmlns:a16="http://schemas.microsoft.com/office/drawing/2014/main" id="{C5DCB1B4-F379-03BD-6BE8-0D5542DB86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742950</xdr:colOff>
      <xdr:row>21</xdr:row>
      <xdr:rowOff>9525</xdr:rowOff>
    </xdr:from>
    <xdr:to>
      <xdr:col>16</xdr:col>
      <xdr:colOff>266700</xdr:colOff>
      <xdr:row>35</xdr:row>
      <xdr:rowOff>85725</xdr:rowOff>
    </xdr:to>
    <xdr:graphicFrame macro="">
      <xdr:nvGraphicFramePr>
        <xdr:cNvPr id="6" name="Chart 5">
          <a:extLst>
            <a:ext uri="{FF2B5EF4-FFF2-40B4-BE49-F238E27FC236}">
              <a16:creationId xmlns:a16="http://schemas.microsoft.com/office/drawing/2014/main" id="{669DABC2-FB07-4B3A-B327-07A30C0BE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xdr:row>
      <xdr:rowOff>0</xdr:rowOff>
    </xdr:from>
    <xdr:to>
      <xdr:col>8</xdr:col>
      <xdr:colOff>95250</xdr:colOff>
      <xdr:row>35</xdr:row>
      <xdr:rowOff>76200</xdr:rowOff>
    </xdr:to>
    <xdr:graphicFrame macro="">
      <xdr:nvGraphicFramePr>
        <xdr:cNvPr id="7" name="Chart 6">
          <a:extLst>
            <a:ext uri="{FF2B5EF4-FFF2-40B4-BE49-F238E27FC236}">
              <a16:creationId xmlns:a16="http://schemas.microsoft.com/office/drawing/2014/main" id="{6203CD66-67BA-47D7-85E3-5AE3D03B2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733425</xdr:colOff>
      <xdr:row>2</xdr:row>
      <xdr:rowOff>104775</xdr:rowOff>
    </xdr:from>
    <xdr:to>
      <xdr:col>16</xdr:col>
      <xdr:colOff>257175</xdr:colOff>
      <xdr:row>16</xdr:row>
      <xdr:rowOff>180975</xdr:rowOff>
    </xdr:to>
    <xdr:graphicFrame macro="">
      <xdr:nvGraphicFramePr>
        <xdr:cNvPr id="8" name="Chart 7">
          <a:extLst>
            <a:ext uri="{FF2B5EF4-FFF2-40B4-BE49-F238E27FC236}">
              <a16:creationId xmlns:a16="http://schemas.microsoft.com/office/drawing/2014/main" id="{72C12178-13B1-4E97-BA5F-0506A528D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9525</xdr:colOff>
      <xdr:row>2</xdr:row>
      <xdr:rowOff>95250</xdr:rowOff>
    </xdr:from>
    <xdr:to>
      <xdr:col>25</xdr:col>
      <xdr:colOff>457200</xdr:colOff>
      <xdr:row>16</xdr:row>
      <xdr:rowOff>171450</xdr:rowOff>
    </xdr:to>
    <xdr:graphicFrame macro="">
      <xdr:nvGraphicFramePr>
        <xdr:cNvPr id="9" name="Chart 8">
          <a:extLst>
            <a:ext uri="{FF2B5EF4-FFF2-40B4-BE49-F238E27FC236}">
              <a16:creationId xmlns:a16="http://schemas.microsoft.com/office/drawing/2014/main" id="{8368A908-484E-4246-8B50-D054E6073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9525</xdr:colOff>
      <xdr:row>20</xdr:row>
      <xdr:rowOff>180975</xdr:rowOff>
    </xdr:from>
    <xdr:to>
      <xdr:col>25</xdr:col>
      <xdr:colOff>457200</xdr:colOff>
      <xdr:row>35</xdr:row>
      <xdr:rowOff>66675</xdr:rowOff>
    </xdr:to>
    <xdr:graphicFrame macro="">
      <xdr:nvGraphicFramePr>
        <xdr:cNvPr id="10" name="Chart 9">
          <a:extLst>
            <a:ext uri="{FF2B5EF4-FFF2-40B4-BE49-F238E27FC236}">
              <a16:creationId xmlns:a16="http://schemas.microsoft.com/office/drawing/2014/main" id="{4538BE81-2425-4905-A515-3FFADB56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0</xdr:row>
      <xdr:rowOff>95250</xdr:rowOff>
    </xdr:from>
    <xdr:to>
      <xdr:col>13</xdr:col>
      <xdr:colOff>600075</xdr:colOff>
      <xdr:row>31</xdr:row>
      <xdr:rowOff>95250</xdr:rowOff>
    </xdr:to>
    <xdr:graphicFrame macro="">
      <xdr:nvGraphicFramePr>
        <xdr:cNvPr id="2" name="Chart 1">
          <a:extLst>
            <a:ext uri="{FF2B5EF4-FFF2-40B4-BE49-F238E27FC236}">
              <a16:creationId xmlns:a16="http://schemas.microsoft.com/office/drawing/2014/main" id="{9C102683-B800-446C-AAAE-D0A9752F5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B65A21-78A8-4945-A96A-5C8671FC8A0A}" name="Table3" displayName="Table3" ref="A2:E102" totalsRowShown="0" headerRowDxfId="6" dataDxfId="5">
  <autoFilter ref="A2:E102" xr:uid="{E1B65A21-78A8-4945-A96A-5C8671FC8A0A}"/>
  <tableColumns count="5">
    <tableColumn id="1" xr3:uid="{A8096B07-31F3-4EDE-9D2D-2B03727569FD}" name="Subject Identifier" dataDxfId="4"/>
    <tableColumn id="2" xr3:uid="{821FE767-FF32-44E1-86C6-255414DE1CFE}" name="Reference/Baseline Test" dataDxfId="3"/>
    <tableColumn id="3" xr3:uid="{9A1626B8-C9ED-4BEE-B315-8553FC6AF50B}" name="Index Test 1" dataDxfId="2"/>
    <tableColumn id="4" xr3:uid="{78E10029-1C50-4F83-B340-0BFCCC207BE6}" name="Index Test 2" dataDxfId="1"/>
    <tableColumn id="5" xr3:uid="{FB1C5825-0646-477A-8FBB-75AE46B3E2C8}" name="Index Test 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bmj.com/about-bmj/resources-readers/publications/statistics-square-one/11-correlation-and-regress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AB1F-E489-4C2C-8861-21C205ADD737}">
  <dimension ref="A1:AA6"/>
  <sheetViews>
    <sheetView tabSelected="1" workbookViewId="0">
      <selection activeCell="I4" sqref="I4:P4"/>
    </sheetView>
  </sheetViews>
  <sheetFormatPr defaultRowHeight="15" x14ac:dyDescent="0.25"/>
  <sheetData>
    <row r="1" spans="1:27" ht="34.5" x14ac:dyDescent="0.55000000000000004">
      <c r="D1" s="39" t="s">
        <v>3</v>
      </c>
      <c r="E1" s="39"/>
      <c r="F1" s="39"/>
      <c r="G1" s="39"/>
      <c r="H1" s="39"/>
      <c r="I1" s="39"/>
      <c r="J1" s="39"/>
      <c r="K1" s="39"/>
      <c r="L1" s="39"/>
      <c r="M1" s="39"/>
      <c r="N1" s="39"/>
      <c r="O1" s="39"/>
      <c r="P1" s="39"/>
      <c r="Q1" s="40"/>
      <c r="R1" s="41"/>
      <c r="S1" s="41"/>
      <c r="T1" s="41"/>
      <c r="U1" s="41"/>
      <c r="V1" s="41"/>
    </row>
    <row r="2" spans="1:27" ht="21" x14ac:dyDescent="0.35">
      <c r="G2" s="37" t="s">
        <v>2</v>
      </c>
      <c r="H2" s="38"/>
      <c r="I2" s="38"/>
      <c r="J2" s="38"/>
      <c r="K2" s="38"/>
      <c r="L2" s="38"/>
      <c r="M2" s="38"/>
      <c r="N2" s="38"/>
      <c r="O2" s="38"/>
      <c r="P2" s="38"/>
      <c r="Q2" s="38"/>
      <c r="R2" s="38"/>
      <c r="S2" s="38"/>
    </row>
    <row r="3" spans="1:27" ht="33" thickBot="1" x14ac:dyDescent="0.55000000000000004">
      <c r="I3" s="1"/>
    </row>
    <row r="4" spans="1:27" ht="33" thickBot="1" x14ac:dyDescent="0.55000000000000004">
      <c r="A4" s="29" t="s">
        <v>0</v>
      </c>
      <c r="B4" s="30"/>
      <c r="C4" s="30"/>
      <c r="D4" s="30"/>
      <c r="E4" s="30"/>
      <c r="F4" s="30"/>
      <c r="G4" s="30"/>
      <c r="H4" s="30"/>
      <c r="I4" s="42" t="s">
        <v>27</v>
      </c>
      <c r="J4" s="43"/>
      <c r="K4" s="43"/>
      <c r="L4" s="43"/>
      <c r="M4" s="43"/>
      <c r="N4" s="43"/>
      <c r="O4" s="43"/>
      <c r="P4" s="44"/>
    </row>
    <row r="5" spans="1:27" ht="32.25" x14ac:dyDescent="0.5">
      <c r="A5" s="1" t="s">
        <v>1</v>
      </c>
      <c r="H5" s="2"/>
      <c r="I5" s="31" t="s">
        <v>50</v>
      </c>
      <c r="J5" s="32"/>
      <c r="K5" s="32"/>
      <c r="L5" s="32"/>
      <c r="M5" s="32"/>
      <c r="N5" s="32"/>
      <c r="O5" s="32"/>
      <c r="P5" s="32"/>
      <c r="Q5" s="32"/>
      <c r="R5" s="32"/>
      <c r="S5" s="32"/>
      <c r="T5" s="32"/>
      <c r="U5" s="32"/>
      <c r="V5" s="32"/>
      <c r="W5" s="32"/>
      <c r="X5" s="32"/>
      <c r="Y5" s="32"/>
      <c r="Z5" s="32"/>
      <c r="AA5" s="33"/>
    </row>
    <row r="6" spans="1:27" ht="33" thickBot="1" x14ac:dyDescent="0.55000000000000004">
      <c r="A6" s="1"/>
      <c r="H6" s="2"/>
      <c r="I6" s="34"/>
      <c r="J6" s="35"/>
      <c r="K6" s="35"/>
      <c r="L6" s="35"/>
      <c r="M6" s="35"/>
      <c r="N6" s="35"/>
      <c r="O6" s="35"/>
      <c r="P6" s="35"/>
      <c r="Q6" s="35"/>
      <c r="R6" s="35"/>
      <c r="S6" s="35"/>
      <c r="T6" s="35"/>
      <c r="U6" s="35"/>
      <c r="V6" s="35"/>
      <c r="W6" s="35"/>
      <c r="X6" s="35"/>
      <c r="Y6" s="35"/>
      <c r="Z6" s="35"/>
      <c r="AA6" s="36"/>
    </row>
  </sheetData>
  <sheetProtection algorithmName="SHA-512" hashValue="y14dg2g3pJfGahwJACA0x2i40JS9JDQ+IiUut9JfHrt8D4Lx5MImEO+Gpa2Wksv1wUT6jZgMThJkYoNL9T9O+A==" saltValue="XlY+04exnSRndmaSrPaTgQ==" spinCount="100000" sheet="1" objects="1" scenarios="1" selectLockedCells="1"/>
  <mergeCells count="5">
    <mergeCell ref="A4:H4"/>
    <mergeCell ref="I5:AA6"/>
    <mergeCell ref="G2:S2"/>
    <mergeCell ref="D1:V1"/>
    <mergeCell ref="I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0A463-A637-4570-B116-E97FE686F931}">
  <dimension ref="A1:AI201"/>
  <sheetViews>
    <sheetView workbookViewId="0">
      <selection activeCell="C26" sqref="C26"/>
    </sheetView>
  </sheetViews>
  <sheetFormatPr defaultRowHeight="15" x14ac:dyDescent="0.25"/>
  <cols>
    <col min="1" max="1" width="18.85546875" customWidth="1"/>
    <col min="2" max="2" width="25.28515625" customWidth="1"/>
    <col min="3" max="3" width="17" customWidth="1"/>
    <col min="4" max="4" width="16" customWidth="1"/>
    <col min="5" max="5" width="12.5703125" customWidth="1"/>
    <col min="7" max="7" width="24.5703125" customWidth="1"/>
    <col min="8" max="8" width="24" customWidth="1"/>
    <col min="9" max="9" width="16.5703125" customWidth="1"/>
    <col min="10" max="10" width="17.5703125" customWidth="1"/>
    <col min="11" max="11" width="11.85546875" customWidth="1"/>
  </cols>
  <sheetData>
    <row r="1" spans="1:35" s="18" customFormat="1" ht="21" x14ac:dyDescent="0.35">
      <c r="E1" s="47" t="s">
        <v>28</v>
      </c>
      <c r="F1" s="47"/>
      <c r="G1" s="18" t="str">
        <f>'Start Page'!I4</f>
        <v>SLR</v>
      </c>
      <c r="AH1" s="18">
        <v>-1</v>
      </c>
      <c r="AI1" s="18" t="s">
        <v>40</v>
      </c>
    </row>
    <row r="2" spans="1:35" ht="21" x14ac:dyDescent="0.25">
      <c r="A2" s="20" t="s">
        <v>7</v>
      </c>
      <c r="B2" s="20" t="s">
        <v>8</v>
      </c>
      <c r="C2" s="20" t="s">
        <v>5</v>
      </c>
      <c r="D2" s="20" t="s">
        <v>4</v>
      </c>
      <c r="E2" s="20" t="s">
        <v>6</v>
      </c>
      <c r="H2" s="46" t="s">
        <v>9</v>
      </c>
      <c r="I2" s="46"/>
      <c r="J2" s="46"/>
      <c r="K2" s="46"/>
      <c r="AC2" t="s">
        <v>10</v>
      </c>
      <c r="AD2">
        <f>1+COUNTA(B:B)</f>
        <v>16</v>
      </c>
      <c r="AH2">
        <v>-0.99</v>
      </c>
      <c r="AI2" t="s">
        <v>40</v>
      </c>
    </row>
    <row r="3" spans="1:35" x14ac:dyDescent="0.25">
      <c r="A3" s="20">
        <v>1</v>
      </c>
      <c r="B3" s="20">
        <v>43</v>
      </c>
      <c r="C3" s="20">
        <v>35</v>
      </c>
      <c r="D3" s="20">
        <v>41</v>
      </c>
      <c r="E3" s="20">
        <v>44</v>
      </c>
      <c r="H3" s="6" t="s">
        <v>8</v>
      </c>
      <c r="I3" s="6" t="s">
        <v>5</v>
      </c>
      <c r="J3" s="6" t="s">
        <v>4</v>
      </c>
      <c r="K3" s="7" t="s">
        <v>6</v>
      </c>
      <c r="AC3" t="s">
        <v>11</v>
      </c>
      <c r="AD3" t="s">
        <v>12</v>
      </c>
      <c r="AE3" t="s">
        <v>13</v>
      </c>
      <c r="AF3" t="s">
        <v>14</v>
      </c>
      <c r="AH3">
        <v>-0.98</v>
      </c>
      <c r="AI3" t="s">
        <v>40</v>
      </c>
    </row>
    <row r="4" spans="1:35" x14ac:dyDescent="0.25">
      <c r="A4" s="20">
        <v>2</v>
      </c>
      <c r="B4" s="20">
        <v>56</v>
      </c>
      <c r="C4" s="20">
        <v>75</v>
      </c>
      <c r="D4" s="20">
        <v>77</v>
      </c>
      <c r="E4" s="20">
        <v>65</v>
      </c>
      <c r="G4" s="5" t="s">
        <v>8</v>
      </c>
      <c r="H4" s="3">
        <f ca="1">IFERROR(CORREL(B3:INDIRECT(AC4),B3:INDIRECT(AC4)),"No Data")</f>
        <v>1</v>
      </c>
      <c r="I4" s="3"/>
      <c r="J4" s="3"/>
      <c r="K4" s="3"/>
      <c r="AB4" t="s">
        <v>15</v>
      </c>
      <c r="AC4" t="str">
        <f>_xlfn.CONCAT("B",$AD$2)</f>
        <v>B16</v>
      </c>
      <c r="AD4" t="str">
        <f>_xlfn.CONCAT("C",$AD$2)</f>
        <v>C16</v>
      </c>
      <c r="AE4" t="str">
        <f>_xlfn.CONCAT("D",$AD$2)</f>
        <v>D16</v>
      </c>
      <c r="AF4" t="str">
        <f>_xlfn.CONCAT("E",$AD$2)</f>
        <v>E16</v>
      </c>
      <c r="AH4">
        <v>-0.97</v>
      </c>
      <c r="AI4" t="s">
        <v>40</v>
      </c>
    </row>
    <row r="5" spans="1:35" x14ac:dyDescent="0.25">
      <c r="A5" s="20">
        <v>3</v>
      </c>
      <c r="B5" s="20">
        <v>84</v>
      </c>
      <c r="C5" s="20">
        <v>95</v>
      </c>
      <c r="D5" s="20">
        <v>77</v>
      </c>
      <c r="E5" s="20">
        <v>92</v>
      </c>
      <c r="G5" s="5" t="s">
        <v>5</v>
      </c>
      <c r="H5" s="8">
        <f ca="1">IFERROR(CORREL(B3:INDIRECT(AC4),C3:INDIRECT(AD4)),"No Data")</f>
        <v>0.95643872813166775</v>
      </c>
      <c r="I5" s="3">
        <f ca="1">IFERROR(CORREL(C3:INDIRECT(AD4),C3:INDIRECT(AD4)),"No Data")</f>
        <v>1</v>
      </c>
      <c r="J5" s="3"/>
      <c r="K5" s="3"/>
      <c r="AH5">
        <v>-0.96</v>
      </c>
      <c r="AI5" t="s">
        <v>40</v>
      </c>
    </row>
    <row r="6" spans="1:35" x14ac:dyDescent="0.25">
      <c r="A6" s="20">
        <v>4</v>
      </c>
      <c r="B6" s="20">
        <v>42</v>
      </c>
      <c r="C6" s="20">
        <v>38</v>
      </c>
      <c r="D6" s="20">
        <v>35</v>
      </c>
      <c r="E6" s="20">
        <v>39</v>
      </c>
      <c r="G6" s="5" t="s">
        <v>4</v>
      </c>
      <c r="H6" s="8">
        <f ca="1">IFERROR(CORREL(B3:INDIRECT(AC4),D3:INDIRECT(AE4)),"No Data")</f>
        <v>0.94624321248432408</v>
      </c>
      <c r="I6" s="8">
        <f ca="1">IFERROR(CORREL(C3:INDIRECT(AD4),D3:INDIRECT(AE4)),"No Data")</f>
        <v>0.96346470317662269</v>
      </c>
      <c r="J6" s="3">
        <f ca="1">IFERROR(CORREL(D3:INDIRECT(AE4),D3:INDIRECT(AE4)),"No Data")</f>
        <v>1.0000000000000002</v>
      </c>
      <c r="K6" s="3"/>
      <c r="AH6">
        <v>-0.95</v>
      </c>
      <c r="AI6" t="s">
        <v>40</v>
      </c>
    </row>
    <row r="7" spans="1:35" x14ac:dyDescent="0.25">
      <c r="A7" s="20">
        <v>5</v>
      </c>
      <c r="B7" s="20">
        <v>58</v>
      </c>
      <c r="C7" s="20">
        <v>70</v>
      </c>
      <c r="D7" s="20">
        <v>71</v>
      </c>
      <c r="E7" s="20">
        <v>65</v>
      </c>
      <c r="G7" s="5" t="s">
        <v>6</v>
      </c>
      <c r="H7" s="8">
        <f ca="1">IFERROR(CORREL(B3:INDIRECT(AC4),E3:INDIRECT(AF4)),"No Data")</f>
        <v>0.96482247501414986</v>
      </c>
      <c r="I7" s="8">
        <f ca="1">IFERROR(CORREL(C3:INDIRECT(AD4),E3:INDIRECT(AF4)),"No Data")</f>
        <v>0.95528638941560529</v>
      </c>
      <c r="J7" s="8">
        <f ca="1">IFERROR(CORREL(D3:INDIRECT(AE4),E3:INDIRECT(AF4)),"No Data")</f>
        <v>0.95319803493869659</v>
      </c>
      <c r="K7" s="3">
        <f ca="1">IFERROR(CORREL(E3:INDIRECT(AF4),E3:INDIRECT(AF4)),"No Data")</f>
        <v>0.99999999999999989</v>
      </c>
      <c r="AH7">
        <v>-0.94</v>
      </c>
      <c r="AI7" t="s">
        <v>40</v>
      </c>
    </row>
    <row r="8" spans="1:35" x14ac:dyDescent="0.25">
      <c r="A8" s="20">
        <v>6</v>
      </c>
      <c r="B8" s="20">
        <v>54</v>
      </c>
      <c r="C8" s="20">
        <v>58</v>
      </c>
      <c r="D8" s="20">
        <v>52</v>
      </c>
      <c r="E8" s="20">
        <v>56</v>
      </c>
      <c r="AH8">
        <v>-0.93</v>
      </c>
      <c r="AI8" t="s">
        <v>40</v>
      </c>
    </row>
    <row r="9" spans="1:35" x14ac:dyDescent="0.25">
      <c r="A9" s="20">
        <v>7</v>
      </c>
      <c r="B9" s="20">
        <v>63</v>
      </c>
      <c r="C9" s="20">
        <v>59</v>
      </c>
      <c r="D9" s="20">
        <v>54</v>
      </c>
      <c r="E9" s="20">
        <v>42</v>
      </c>
      <c r="H9" s="13" t="s">
        <v>34</v>
      </c>
      <c r="N9" s="13" t="s">
        <v>37</v>
      </c>
      <c r="AH9">
        <v>-0.92</v>
      </c>
      <c r="AI9" t="s">
        <v>40</v>
      </c>
    </row>
    <row r="10" spans="1:35" x14ac:dyDescent="0.25">
      <c r="A10" s="20">
        <v>8</v>
      </c>
      <c r="B10" s="20">
        <v>87</v>
      </c>
      <c r="C10" s="20">
        <v>85</v>
      </c>
      <c r="D10" s="20">
        <v>91</v>
      </c>
      <c r="E10" s="20">
        <v>88</v>
      </c>
      <c r="I10" s="48" t="s">
        <v>30</v>
      </c>
      <c r="J10" s="48"/>
      <c r="K10" s="4"/>
      <c r="M10" s="17" t="s">
        <v>36</v>
      </c>
      <c r="AH10">
        <v>-0.91</v>
      </c>
      <c r="AI10" t="s">
        <v>40</v>
      </c>
    </row>
    <row r="11" spans="1:35" ht="15" customHeight="1" x14ac:dyDescent="0.25">
      <c r="A11" s="20">
        <v>9</v>
      </c>
      <c r="B11" s="20">
        <v>74</v>
      </c>
      <c r="C11" s="20">
        <v>71</v>
      </c>
      <c r="D11" s="20">
        <v>79</v>
      </c>
      <c r="E11" s="20">
        <v>80</v>
      </c>
      <c r="G11" s="4"/>
      <c r="H11" s="4"/>
      <c r="I11" s="14" t="s">
        <v>35</v>
      </c>
      <c r="J11" s="15" t="s">
        <v>39</v>
      </c>
      <c r="M11" s="45" t="s">
        <v>38</v>
      </c>
      <c r="N11" s="30"/>
      <c r="O11" s="30"/>
      <c r="P11" s="30"/>
      <c r="Q11" s="30"/>
      <c r="R11" s="30"/>
      <c r="S11" s="30"/>
      <c r="T11" s="30"/>
      <c r="U11" s="30"/>
      <c r="V11" s="30"/>
      <c r="W11" s="30"/>
      <c r="AH11">
        <v>-0.9</v>
      </c>
      <c r="AI11" t="s">
        <v>40</v>
      </c>
    </row>
    <row r="12" spans="1:35" x14ac:dyDescent="0.25">
      <c r="A12" s="20">
        <v>10</v>
      </c>
      <c r="B12" s="20">
        <v>42</v>
      </c>
      <c r="C12" s="20">
        <v>25</v>
      </c>
      <c r="D12" s="20">
        <v>30</v>
      </c>
      <c r="E12" s="20">
        <v>45</v>
      </c>
      <c r="G12" s="10" t="s">
        <v>16</v>
      </c>
      <c r="H12" s="8">
        <f ca="1">H5</f>
        <v>0.95643872813166775</v>
      </c>
      <c r="I12" s="3" t="str">
        <f ca="1">IF($H12="No Data","?",IF($H12&gt;0, "positive", IF($H12&lt;0, "negative / inverse", IF($H12=0, "No Correlation",IF($H12="No Data", "")))))</f>
        <v>positive</v>
      </c>
      <c r="J12" s="16" t="str">
        <f ca="1">IFERROR(VLOOKUP($H12,$AH$1:$AJ$201,2),"")</f>
        <v>very strong</v>
      </c>
      <c r="M12" s="30"/>
      <c r="N12" s="30"/>
      <c r="O12" s="30"/>
      <c r="P12" s="30"/>
      <c r="Q12" s="30"/>
      <c r="R12" s="30"/>
      <c r="S12" s="30"/>
      <c r="T12" s="30"/>
      <c r="U12" s="30"/>
      <c r="V12" s="30"/>
      <c r="W12" s="30"/>
      <c r="AH12">
        <v>-0.89</v>
      </c>
      <c r="AI12" t="s">
        <v>40</v>
      </c>
    </row>
    <row r="13" spans="1:35" x14ac:dyDescent="0.25">
      <c r="A13" s="20">
        <v>11</v>
      </c>
      <c r="B13" s="20">
        <v>95</v>
      </c>
      <c r="C13" s="20">
        <v>105</v>
      </c>
      <c r="D13" s="20">
        <v>91</v>
      </c>
      <c r="E13" s="20">
        <v>99</v>
      </c>
      <c r="G13" s="10" t="s">
        <v>16</v>
      </c>
      <c r="H13" s="8">
        <f ca="1">H6</f>
        <v>0.94624321248432408</v>
      </c>
      <c r="I13" s="3" t="str">
        <f ca="1">IF($H13="No Data","?",IF($H13&gt;0, "positive", IF($H13&lt;0, "negative / inverse", IF($H13=0, "No Correlation",IF($H13="No Data", "")))))</f>
        <v>positive</v>
      </c>
      <c r="J13" s="16" t="str">
        <f ca="1">IFERROR(VLOOKUP($H13,$AH$1:$AJ$201,2),"")</f>
        <v>very strong</v>
      </c>
      <c r="M13" s="30"/>
      <c r="N13" s="30"/>
      <c r="O13" s="30"/>
      <c r="P13" s="30"/>
      <c r="Q13" s="30"/>
      <c r="R13" s="30"/>
      <c r="S13" s="30"/>
      <c r="T13" s="30"/>
      <c r="U13" s="30"/>
      <c r="V13" s="30"/>
      <c r="W13" s="30"/>
      <c r="AH13">
        <v>-0.88</v>
      </c>
      <c r="AI13" t="s">
        <v>40</v>
      </c>
    </row>
    <row r="14" spans="1:35" x14ac:dyDescent="0.25">
      <c r="A14" s="20">
        <v>12</v>
      </c>
      <c r="B14" s="20">
        <v>15</v>
      </c>
      <c r="C14" s="20">
        <v>15</v>
      </c>
      <c r="D14" s="20">
        <v>10</v>
      </c>
      <c r="E14" s="20">
        <v>12</v>
      </c>
      <c r="G14" s="10" t="s">
        <v>17</v>
      </c>
      <c r="H14" s="8">
        <f ca="1">H7</f>
        <v>0.96482247501414986</v>
      </c>
      <c r="I14" s="3" t="str">
        <f ca="1">IF($H14="No Data","?",IF($H14&gt;0, "positive", IF($H14&lt;0, "negative / inverse", IF($H14=0, "No Correlation",IF($H14="No Data", "")))))</f>
        <v>positive</v>
      </c>
      <c r="J14" s="16" t="str">
        <f ca="1">IFERROR(VLOOKUP($H14,$AH$1:$AJ$201,2),"")</f>
        <v>very strong</v>
      </c>
      <c r="M14" s="30"/>
      <c r="N14" s="30"/>
      <c r="O14" s="30"/>
      <c r="P14" s="30"/>
      <c r="Q14" s="30"/>
      <c r="R14" s="30"/>
      <c r="S14" s="30"/>
      <c r="T14" s="30"/>
      <c r="U14" s="30"/>
      <c r="V14" s="30"/>
      <c r="W14" s="30"/>
      <c r="AH14">
        <v>-0.87</v>
      </c>
      <c r="AI14" t="s">
        <v>40</v>
      </c>
    </row>
    <row r="15" spans="1:35" x14ac:dyDescent="0.25">
      <c r="A15" s="20">
        <v>13</v>
      </c>
      <c r="B15" s="20">
        <v>26</v>
      </c>
      <c r="C15" s="20">
        <v>30</v>
      </c>
      <c r="D15" s="20">
        <v>25</v>
      </c>
      <c r="E15" s="20">
        <v>31</v>
      </c>
      <c r="G15" s="11"/>
      <c r="H15" s="8"/>
      <c r="I15" s="3"/>
      <c r="J15" s="16"/>
      <c r="M15" s="30"/>
      <c r="N15" s="30"/>
      <c r="O15" s="30"/>
      <c r="P15" s="30"/>
      <c r="Q15" s="30"/>
      <c r="R15" s="30"/>
      <c r="S15" s="30"/>
      <c r="T15" s="30"/>
      <c r="U15" s="30"/>
      <c r="V15" s="30"/>
      <c r="W15" s="30"/>
      <c r="AH15">
        <v>-0.86</v>
      </c>
      <c r="AI15" t="s">
        <v>40</v>
      </c>
    </row>
    <row r="16" spans="1:35" x14ac:dyDescent="0.25">
      <c r="A16" s="20">
        <v>16</v>
      </c>
      <c r="B16" s="20">
        <v>100</v>
      </c>
      <c r="C16" s="20">
        <v>110</v>
      </c>
      <c r="D16" s="20">
        <v>95</v>
      </c>
      <c r="E16" s="20">
        <v>105</v>
      </c>
      <c r="G16" s="10" t="s">
        <v>18</v>
      </c>
      <c r="H16" s="8">
        <f ca="1">I6</f>
        <v>0.96346470317662269</v>
      </c>
      <c r="I16" s="3" t="str">
        <f ca="1">IF($H16="No Data","?",IF($H16&gt;0, "positive", IF($H16&lt;0, "negative / inverse", IF($H16=0, "No Correlation",IF($H16="No Data", "")))))</f>
        <v>positive</v>
      </c>
      <c r="J16" s="16" t="str">
        <f ca="1">IFERROR(VLOOKUP($H16,$AH$1:$AJ$201,2),"")</f>
        <v>very strong</v>
      </c>
      <c r="M16" s="30"/>
      <c r="N16" s="30"/>
      <c r="O16" s="30"/>
      <c r="P16" s="30"/>
      <c r="Q16" s="30"/>
      <c r="R16" s="30"/>
      <c r="S16" s="30"/>
      <c r="T16" s="30"/>
      <c r="U16" s="30"/>
      <c r="V16" s="30"/>
      <c r="W16" s="30"/>
      <c r="AH16">
        <v>-0.85</v>
      </c>
      <c r="AI16" t="s">
        <v>40</v>
      </c>
    </row>
    <row r="17" spans="1:35" x14ac:dyDescent="0.25">
      <c r="A17" s="20"/>
      <c r="B17" s="20"/>
      <c r="C17" s="20"/>
      <c r="D17" s="20"/>
      <c r="E17" s="20"/>
      <c r="G17" s="10" t="s">
        <v>19</v>
      </c>
      <c r="H17" s="8">
        <f ca="1">I7</f>
        <v>0.95528638941560529</v>
      </c>
      <c r="I17" s="3" t="str">
        <f ca="1">IF($H17="No Data","?",IF($H17&gt;0, "positive", IF($H17&lt;0, "negative / inverse", IF($H17=0, "No Correlation",IF($H17="No Data", "")))))</f>
        <v>positive</v>
      </c>
      <c r="J17" s="16" t="str">
        <f ca="1">IFERROR(VLOOKUP($H17,$AH$1:$AJ$201,2),"")</f>
        <v>very strong</v>
      </c>
      <c r="M17" s="30"/>
      <c r="N17" s="30"/>
      <c r="O17" s="30"/>
      <c r="P17" s="30"/>
      <c r="Q17" s="30"/>
      <c r="R17" s="30"/>
      <c r="S17" s="30"/>
      <c r="T17" s="30"/>
      <c r="U17" s="30"/>
      <c r="V17" s="30"/>
      <c r="W17" s="30"/>
      <c r="AH17">
        <v>-0.84</v>
      </c>
      <c r="AI17" t="s">
        <v>40</v>
      </c>
    </row>
    <row r="18" spans="1:35" x14ac:dyDescent="0.25">
      <c r="A18" s="20"/>
      <c r="B18" s="20"/>
      <c r="C18" s="20"/>
      <c r="D18" s="20"/>
      <c r="E18" s="20"/>
      <c r="G18" s="11"/>
      <c r="H18" s="8"/>
      <c r="I18" s="3"/>
      <c r="J18" s="16"/>
      <c r="M18" s="30"/>
      <c r="N18" s="30"/>
      <c r="O18" s="30"/>
      <c r="P18" s="30"/>
      <c r="Q18" s="30"/>
      <c r="R18" s="30"/>
      <c r="S18" s="30"/>
      <c r="T18" s="30"/>
      <c r="U18" s="30"/>
      <c r="V18" s="30"/>
      <c r="W18" s="30"/>
      <c r="AH18">
        <v>-0.83</v>
      </c>
      <c r="AI18" t="s">
        <v>40</v>
      </c>
    </row>
    <row r="19" spans="1:35" x14ac:dyDescent="0.25">
      <c r="A19" s="20"/>
      <c r="B19" s="20"/>
      <c r="C19" s="20"/>
      <c r="D19" s="20"/>
      <c r="E19" s="20"/>
      <c r="G19" s="10" t="s">
        <v>20</v>
      </c>
      <c r="H19" s="8">
        <f ca="1">J7</f>
        <v>0.95319803493869659</v>
      </c>
      <c r="I19" s="3" t="str">
        <f ca="1">IF($H19="No Data","?",IF($H19&gt;0, "positive", IF($H19&lt;0, "negative / inverse", IF($H19=0, "No Correlation",IF($H19="No Data", "")))))</f>
        <v>positive</v>
      </c>
      <c r="J19" s="16" t="str">
        <f ca="1">IFERROR(VLOOKUP($H19,$AH$1:$AJ$201,2),"")</f>
        <v>very strong</v>
      </c>
      <c r="AH19">
        <v>-0.82</v>
      </c>
      <c r="AI19" t="s">
        <v>40</v>
      </c>
    </row>
    <row r="20" spans="1:35" x14ac:dyDescent="0.25">
      <c r="A20" s="20"/>
      <c r="B20" s="20"/>
      <c r="C20" s="20"/>
      <c r="D20" s="20"/>
      <c r="E20" s="20"/>
      <c r="AH20">
        <v>-0.81</v>
      </c>
      <c r="AI20" t="s">
        <v>40</v>
      </c>
    </row>
    <row r="21" spans="1:35" x14ac:dyDescent="0.25">
      <c r="A21" s="20"/>
      <c r="B21" s="20"/>
      <c r="C21" s="20"/>
      <c r="D21" s="20"/>
      <c r="E21" s="20"/>
      <c r="AH21">
        <v>-0.8</v>
      </c>
      <c r="AI21" t="s">
        <v>40</v>
      </c>
    </row>
    <row r="22" spans="1:35" x14ac:dyDescent="0.25">
      <c r="A22" s="20"/>
      <c r="B22" s="20"/>
      <c r="C22" s="20"/>
      <c r="D22" s="20"/>
      <c r="E22" s="20"/>
      <c r="AH22">
        <v>-0.79</v>
      </c>
      <c r="AI22" t="s">
        <v>41</v>
      </c>
    </row>
    <row r="23" spans="1:35" x14ac:dyDescent="0.25">
      <c r="A23" s="20"/>
      <c r="B23" s="20"/>
      <c r="C23" s="20"/>
      <c r="D23" s="20"/>
      <c r="E23" s="20"/>
      <c r="AH23">
        <v>-0.78</v>
      </c>
      <c r="AI23" t="s">
        <v>41</v>
      </c>
    </row>
    <row r="24" spans="1:35" x14ac:dyDescent="0.25">
      <c r="A24" s="20"/>
      <c r="B24" s="20"/>
      <c r="C24" s="20"/>
      <c r="D24" s="20"/>
      <c r="E24" s="20"/>
      <c r="AH24">
        <v>-0.77</v>
      </c>
      <c r="AI24" t="s">
        <v>41</v>
      </c>
    </row>
    <row r="25" spans="1:35" x14ac:dyDescent="0.25">
      <c r="A25" s="20"/>
      <c r="B25" s="20"/>
      <c r="C25" s="20"/>
      <c r="D25" s="20"/>
      <c r="E25" s="20"/>
      <c r="AH25">
        <v>-0.76</v>
      </c>
      <c r="AI25" t="s">
        <v>41</v>
      </c>
    </row>
    <row r="26" spans="1:35" x14ac:dyDescent="0.25">
      <c r="A26" s="20"/>
      <c r="B26" s="20"/>
      <c r="C26" s="20"/>
      <c r="D26" s="20"/>
      <c r="E26" s="20"/>
      <c r="G26">
        <f>COUNTA(A3:A102)</f>
        <v>14</v>
      </c>
      <c r="AH26">
        <v>-0.75</v>
      </c>
      <c r="AI26" t="s">
        <v>41</v>
      </c>
    </row>
    <row r="27" spans="1:35" x14ac:dyDescent="0.25">
      <c r="A27" s="20"/>
      <c r="B27" s="20"/>
      <c r="C27" s="20"/>
      <c r="D27" s="20"/>
      <c r="E27" s="20"/>
      <c r="AH27">
        <v>-0.74</v>
      </c>
      <c r="AI27" t="s">
        <v>41</v>
      </c>
    </row>
    <row r="28" spans="1:35" x14ac:dyDescent="0.25">
      <c r="A28" s="20"/>
      <c r="B28" s="20"/>
      <c r="C28" s="20"/>
      <c r="D28" s="20"/>
      <c r="E28" s="20"/>
      <c r="AH28">
        <v>-0.73</v>
      </c>
      <c r="AI28" t="s">
        <v>41</v>
      </c>
    </row>
    <row r="29" spans="1:35" x14ac:dyDescent="0.25">
      <c r="A29" s="20"/>
      <c r="B29" s="20"/>
      <c r="C29" s="20"/>
      <c r="D29" s="20"/>
      <c r="E29" s="20"/>
      <c r="AH29">
        <v>-0.72</v>
      </c>
      <c r="AI29" t="s">
        <v>41</v>
      </c>
    </row>
    <row r="30" spans="1:35" x14ac:dyDescent="0.25">
      <c r="A30" s="20"/>
      <c r="B30" s="20"/>
      <c r="C30" s="20"/>
      <c r="D30" s="20"/>
      <c r="E30" s="20"/>
      <c r="AH30">
        <v>-0.71</v>
      </c>
      <c r="AI30" t="s">
        <v>41</v>
      </c>
    </row>
    <row r="31" spans="1:35" x14ac:dyDescent="0.25">
      <c r="A31" s="20"/>
      <c r="B31" s="20"/>
      <c r="C31" s="20"/>
      <c r="D31" s="20"/>
      <c r="E31" s="20"/>
      <c r="AH31">
        <v>-0.7</v>
      </c>
      <c r="AI31" t="s">
        <v>41</v>
      </c>
    </row>
    <row r="32" spans="1:35" x14ac:dyDescent="0.25">
      <c r="A32" s="20"/>
      <c r="B32" s="20"/>
      <c r="C32" s="20"/>
      <c r="D32" s="20"/>
      <c r="E32" s="20"/>
      <c r="AH32">
        <v>-0.69</v>
      </c>
      <c r="AI32" t="s">
        <v>41</v>
      </c>
    </row>
    <row r="33" spans="1:35" x14ac:dyDescent="0.25">
      <c r="A33" s="20"/>
      <c r="B33" s="20"/>
      <c r="C33" s="20"/>
      <c r="D33" s="20"/>
      <c r="E33" s="20"/>
      <c r="AH33">
        <v>-0.68</v>
      </c>
      <c r="AI33" t="s">
        <v>41</v>
      </c>
    </row>
    <row r="34" spans="1:35" x14ac:dyDescent="0.25">
      <c r="A34" s="20"/>
      <c r="B34" s="20"/>
      <c r="C34" s="20"/>
      <c r="D34" s="20"/>
      <c r="E34" s="20"/>
      <c r="AH34">
        <v>-0.67</v>
      </c>
      <c r="AI34" t="s">
        <v>41</v>
      </c>
    </row>
    <row r="35" spans="1:35" x14ac:dyDescent="0.25">
      <c r="A35" s="20"/>
      <c r="B35" s="20"/>
      <c r="C35" s="20"/>
      <c r="D35" s="20"/>
      <c r="E35" s="20"/>
      <c r="AH35">
        <v>-0.66</v>
      </c>
      <c r="AI35" t="s">
        <v>41</v>
      </c>
    </row>
    <row r="36" spans="1:35" x14ac:dyDescent="0.25">
      <c r="A36" s="20"/>
      <c r="B36" s="20"/>
      <c r="C36" s="20"/>
      <c r="D36" s="20"/>
      <c r="E36" s="20"/>
      <c r="AH36">
        <v>-0.65</v>
      </c>
      <c r="AI36" t="s">
        <v>41</v>
      </c>
    </row>
    <row r="37" spans="1:35" x14ac:dyDescent="0.25">
      <c r="A37" s="20"/>
      <c r="B37" s="20"/>
      <c r="C37" s="20"/>
      <c r="D37" s="20"/>
      <c r="E37" s="20"/>
      <c r="AH37">
        <v>-0.64</v>
      </c>
      <c r="AI37" t="s">
        <v>41</v>
      </c>
    </row>
    <row r="38" spans="1:35" x14ac:dyDescent="0.25">
      <c r="A38" s="20"/>
      <c r="B38" s="20"/>
      <c r="C38" s="20"/>
      <c r="D38" s="20"/>
      <c r="E38" s="20"/>
      <c r="AH38">
        <v>-0.63</v>
      </c>
      <c r="AI38" t="s">
        <v>41</v>
      </c>
    </row>
    <row r="39" spans="1:35" x14ac:dyDescent="0.25">
      <c r="A39" s="20"/>
      <c r="B39" s="20"/>
      <c r="C39" s="20"/>
      <c r="D39" s="20"/>
      <c r="E39" s="20"/>
      <c r="AH39">
        <v>-0.62</v>
      </c>
      <c r="AI39" t="s">
        <v>41</v>
      </c>
    </row>
    <row r="40" spans="1:35" x14ac:dyDescent="0.25">
      <c r="A40" s="20"/>
      <c r="B40" s="20"/>
      <c r="C40" s="20"/>
      <c r="D40" s="20"/>
      <c r="E40" s="20"/>
      <c r="AH40">
        <v>-0.61</v>
      </c>
      <c r="AI40" t="s">
        <v>41</v>
      </c>
    </row>
    <row r="41" spans="1:35" x14ac:dyDescent="0.25">
      <c r="A41" s="20"/>
      <c r="B41" s="20"/>
      <c r="C41" s="20"/>
      <c r="D41" s="20"/>
      <c r="E41" s="20"/>
      <c r="AH41">
        <v>-0.6</v>
      </c>
      <c r="AI41" t="s">
        <v>41</v>
      </c>
    </row>
    <row r="42" spans="1:35" x14ac:dyDescent="0.25">
      <c r="A42" s="20"/>
      <c r="B42" s="20"/>
      <c r="C42" s="20"/>
      <c r="D42" s="20"/>
      <c r="E42" s="20"/>
      <c r="AH42">
        <v>-0.59</v>
      </c>
      <c r="AI42" t="s">
        <v>42</v>
      </c>
    </row>
    <row r="43" spans="1:35" x14ac:dyDescent="0.25">
      <c r="A43" s="20"/>
      <c r="B43" s="20"/>
      <c r="C43" s="20"/>
      <c r="D43" s="20"/>
      <c r="E43" s="20"/>
      <c r="AH43">
        <v>-0.57999999999999996</v>
      </c>
      <c r="AI43" t="s">
        <v>42</v>
      </c>
    </row>
    <row r="44" spans="1:35" x14ac:dyDescent="0.25">
      <c r="A44" s="20"/>
      <c r="B44" s="20"/>
      <c r="C44" s="20"/>
      <c r="D44" s="20"/>
      <c r="E44" s="20"/>
      <c r="AH44">
        <v>-0.56999999999999995</v>
      </c>
      <c r="AI44" t="s">
        <v>42</v>
      </c>
    </row>
    <row r="45" spans="1:35" x14ac:dyDescent="0.25">
      <c r="A45" s="20"/>
      <c r="B45" s="20"/>
      <c r="C45" s="20"/>
      <c r="D45" s="20"/>
      <c r="E45" s="20"/>
      <c r="AH45">
        <v>-0.56000000000000005</v>
      </c>
      <c r="AI45" t="s">
        <v>42</v>
      </c>
    </row>
    <row r="46" spans="1:35" x14ac:dyDescent="0.25">
      <c r="A46" s="20"/>
      <c r="B46" s="20"/>
      <c r="C46" s="20"/>
      <c r="D46" s="20"/>
      <c r="E46" s="20"/>
      <c r="AH46">
        <v>-0.55000000000000004</v>
      </c>
      <c r="AI46" t="s">
        <v>42</v>
      </c>
    </row>
    <row r="47" spans="1:35" x14ac:dyDescent="0.25">
      <c r="A47" s="20"/>
      <c r="B47" s="20"/>
      <c r="C47" s="20"/>
      <c r="D47" s="20"/>
      <c r="E47" s="20"/>
      <c r="AH47">
        <v>-0.54</v>
      </c>
      <c r="AI47" t="s">
        <v>42</v>
      </c>
    </row>
    <row r="48" spans="1:35" x14ac:dyDescent="0.25">
      <c r="A48" s="20"/>
      <c r="B48" s="20"/>
      <c r="C48" s="20"/>
      <c r="D48" s="20"/>
      <c r="E48" s="20"/>
      <c r="AH48">
        <v>-0.53</v>
      </c>
      <c r="AI48" t="s">
        <v>42</v>
      </c>
    </row>
    <row r="49" spans="1:35" x14ac:dyDescent="0.25">
      <c r="A49" s="20"/>
      <c r="B49" s="20"/>
      <c r="C49" s="20"/>
      <c r="D49" s="20"/>
      <c r="E49" s="20"/>
      <c r="AH49">
        <v>-0.52</v>
      </c>
      <c r="AI49" t="s">
        <v>42</v>
      </c>
    </row>
    <row r="50" spans="1:35" x14ac:dyDescent="0.25">
      <c r="A50" s="20"/>
      <c r="B50" s="20"/>
      <c r="C50" s="20"/>
      <c r="D50" s="20"/>
      <c r="E50" s="20"/>
      <c r="AH50">
        <v>-0.51</v>
      </c>
      <c r="AI50" t="s">
        <v>42</v>
      </c>
    </row>
    <row r="51" spans="1:35" x14ac:dyDescent="0.25">
      <c r="A51" s="20"/>
      <c r="B51" s="20"/>
      <c r="C51" s="20"/>
      <c r="D51" s="20"/>
      <c r="E51" s="20"/>
      <c r="AH51">
        <v>-0.5</v>
      </c>
      <c r="AI51" t="s">
        <v>42</v>
      </c>
    </row>
    <row r="52" spans="1:35" x14ac:dyDescent="0.25">
      <c r="A52" s="20"/>
      <c r="B52" s="20"/>
      <c r="C52" s="20"/>
      <c r="D52" s="20"/>
      <c r="E52" s="20"/>
      <c r="AH52">
        <v>-0.49</v>
      </c>
      <c r="AI52" t="s">
        <v>42</v>
      </c>
    </row>
    <row r="53" spans="1:35" x14ac:dyDescent="0.25">
      <c r="A53" s="20"/>
      <c r="B53" s="20"/>
      <c r="C53" s="20"/>
      <c r="D53" s="20"/>
      <c r="E53" s="20"/>
      <c r="AH53">
        <v>-0.48</v>
      </c>
      <c r="AI53" t="s">
        <v>42</v>
      </c>
    </row>
    <row r="54" spans="1:35" x14ac:dyDescent="0.25">
      <c r="A54" s="20"/>
      <c r="B54" s="20"/>
      <c r="C54" s="20"/>
      <c r="D54" s="20"/>
      <c r="E54" s="20"/>
      <c r="AH54">
        <v>-0.47</v>
      </c>
      <c r="AI54" t="s">
        <v>42</v>
      </c>
    </row>
    <row r="55" spans="1:35" x14ac:dyDescent="0.25">
      <c r="A55" s="20"/>
      <c r="B55" s="20"/>
      <c r="C55" s="20"/>
      <c r="D55" s="20"/>
      <c r="E55" s="20"/>
      <c r="AH55">
        <v>-0.46</v>
      </c>
      <c r="AI55" t="s">
        <v>42</v>
      </c>
    </row>
    <row r="56" spans="1:35" x14ac:dyDescent="0.25">
      <c r="A56" s="20"/>
      <c r="B56" s="20"/>
      <c r="C56" s="20"/>
      <c r="D56" s="20"/>
      <c r="E56" s="20"/>
      <c r="AH56">
        <v>-0.45</v>
      </c>
      <c r="AI56" t="s">
        <v>42</v>
      </c>
    </row>
    <row r="57" spans="1:35" x14ac:dyDescent="0.25">
      <c r="A57" s="20"/>
      <c r="B57" s="20"/>
      <c r="C57" s="20"/>
      <c r="D57" s="20"/>
      <c r="E57" s="20"/>
      <c r="AH57">
        <v>-0.44</v>
      </c>
      <c r="AI57" t="s">
        <v>42</v>
      </c>
    </row>
    <row r="58" spans="1:35" x14ac:dyDescent="0.25">
      <c r="A58" s="20"/>
      <c r="B58" s="20"/>
      <c r="C58" s="20"/>
      <c r="D58" s="20"/>
      <c r="E58" s="20"/>
      <c r="AH58">
        <v>-0.43</v>
      </c>
      <c r="AI58" t="s">
        <v>42</v>
      </c>
    </row>
    <row r="59" spans="1:35" x14ac:dyDescent="0.25">
      <c r="A59" s="20"/>
      <c r="B59" s="20"/>
      <c r="C59" s="20"/>
      <c r="D59" s="20"/>
      <c r="E59" s="20"/>
      <c r="AH59">
        <v>-0.42</v>
      </c>
      <c r="AI59" t="s">
        <v>42</v>
      </c>
    </row>
    <row r="60" spans="1:35" x14ac:dyDescent="0.25">
      <c r="A60" s="20"/>
      <c r="B60" s="20"/>
      <c r="C60" s="20"/>
      <c r="D60" s="20"/>
      <c r="E60" s="20"/>
      <c r="AH60">
        <v>-0.41</v>
      </c>
      <c r="AI60" t="s">
        <v>42</v>
      </c>
    </row>
    <row r="61" spans="1:35" x14ac:dyDescent="0.25">
      <c r="A61" s="20"/>
      <c r="B61" s="20"/>
      <c r="C61" s="20"/>
      <c r="D61" s="20"/>
      <c r="E61" s="20"/>
      <c r="AH61">
        <v>-0.4</v>
      </c>
      <c r="AI61" t="s">
        <v>42</v>
      </c>
    </row>
    <row r="62" spans="1:35" x14ac:dyDescent="0.25">
      <c r="A62" s="20"/>
      <c r="B62" s="20"/>
      <c r="C62" s="20"/>
      <c r="D62" s="20"/>
      <c r="E62" s="20"/>
      <c r="AH62">
        <v>-0.39</v>
      </c>
      <c r="AI62" t="s">
        <v>43</v>
      </c>
    </row>
    <row r="63" spans="1:35" x14ac:dyDescent="0.25">
      <c r="A63" s="20"/>
      <c r="B63" s="20"/>
      <c r="C63" s="20"/>
      <c r="D63" s="20"/>
      <c r="E63" s="20"/>
      <c r="AH63">
        <v>-0.38</v>
      </c>
      <c r="AI63" t="s">
        <v>43</v>
      </c>
    </row>
    <row r="64" spans="1:35" x14ac:dyDescent="0.25">
      <c r="A64" s="20"/>
      <c r="B64" s="20"/>
      <c r="C64" s="20"/>
      <c r="D64" s="20"/>
      <c r="E64" s="20"/>
      <c r="AH64">
        <v>-0.37</v>
      </c>
      <c r="AI64" t="s">
        <v>43</v>
      </c>
    </row>
    <row r="65" spans="1:35" x14ac:dyDescent="0.25">
      <c r="A65" s="20"/>
      <c r="B65" s="20"/>
      <c r="C65" s="20"/>
      <c r="D65" s="20"/>
      <c r="E65" s="20"/>
      <c r="AH65">
        <v>-0.36</v>
      </c>
      <c r="AI65" t="s">
        <v>43</v>
      </c>
    </row>
    <row r="66" spans="1:35" x14ac:dyDescent="0.25">
      <c r="A66" s="20"/>
      <c r="B66" s="20"/>
      <c r="C66" s="20"/>
      <c r="D66" s="20"/>
      <c r="E66" s="20"/>
      <c r="AH66">
        <v>-0.35</v>
      </c>
      <c r="AI66" t="s">
        <v>43</v>
      </c>
    </row>
    <row r="67" spans="1:35" x14ac:dyDescent="0.25">
      <c r="A67" s="20"/>
      <c r="B67" s="20"/>
      <c r="C67" s="20"/>
      <c r="D67" s="20"/>
      <c r="E67" s="20"/>
      <c r="AH67">
        <v>-0.34</v>
      </c>
      <c r="AI67" t="s">
        <v>43</v>
      </c>
    </row>
    <row r="68" spans="1:35" x14ac:dyDescent="0.25">
      <c r="A68" s="20"/>
      <c r="B68" s="20"/>
      <c r="C68" s="20"/>
      <c r="D68" s="20"/>
      <c r="E68" s="20"/>
      <c r="AH68">
        <v>-0.33</v>
      </c>
      <c r="AI68" t="s">
        <v>43</v>
      </c>
    </row>
    <row r="69" spans="1:35" x14ac:dyDescent="0.25">
      <c r="A69" s="20"/>
      <c r="B69" s="20"/>
      <c r="C69" s="20"/>
      <c r="D69" s="20"/>
      <c r="E69" s="20"/>
      <c r="AH69">
        <v>-0.32</v>
      </c>
      <c r="AI69" t="s">
        <v>43</v>
      </c>
    </row>
    <row r="70" spans="1:35" x14ac:dyDescent="0.25">
      <c r="A70" s="20"/>
      <c r="B70" s="20"/>
      <c r="C70" s="20"/>
      <c r="D70" s="20"/>
      <c r="E70" s="20"/>
      <c r="AH70">
        <v>-0.31</v>
      </c>
      <c r="AI70" t="s">
        <v>43</v>
      </c>
    </row>
    <row r="71" spans="1:35" x14ac:dyDescent="0.25">
      <c r="A71" s="20"/>
      <c r="B71" s="20"/>
      <c r="C71" s="20"/>
      <c r="D71" s="20"/>
      <c r="E71" s="20"/>
      <c r="AH71">
        <v>-0.3</v>
      </c>
      <c r="AI71" t="s">
        <v>43</v>
      </c>
    </row>
    <row r="72" spans="1:35" x14ac:dyDescent="0.25">
      <c r="A72" s="20"/>
      <c r="B72" s="20"/>
      <c r="C72" s="20"/>
      <c r="D72" s="20"/>
      <c r="E72" s="20"/>
      <c r="AH72">
        <v>-0.28999999999999998</v>
      </c>
      <c r="AI72" t="s">
        <v>43</v>
      </c>
    </row>
    <row r="73" spans="1:35" x14ac:dyDescent="0.25">
      <c r="A73" s="20"/>
      <c r="B73" s="20"/>
      <c r="C73" s="20"/>
      <c r="D73" s="20"/>
      <c r="E73" s="20"/>
      <c r="AH73">
        <v>-0.28000000000000003</v>
      </c>
      <c r="AI73" t="s">
        <v>43</v>
      </c>
    </row>
    <row r="74" spans="1:35" x14ac:dyDescent="0.25">
      <c r="A74" s="20"/>
      <c r="B74" s="20"/>
      <c r="C74" s="20"/>
      <c r="D74" s="20"/>
      <c r="E74" s="20"/>
      <c r="AH74">
        <v>-0.27</v>
      </c>
      <c r="AI74" t="s">
        <v>43</v>
      </c>
    </row>
    <row r="75" spans="1:35" x14ac:dyDescent="0.25">
      <c r="A75" s="20"/>
      <c r="B75" s="20"/>
      <c r="C75" s="20"/>
      <c r="D75" s="20"/>
      <c r="E75" s="20"/>
      <c r="AH75">
        <v>-0.26</v>
      </c>
      <c r="AI75" t="s">
        <v>43</v>
      </c>
    </row>
    <row r="76" spans="1:35" x14ac:dyDescent="0.25">
      <c r="A76" s="20"/>
      <c r="B76" s="20"/>
      <c r="C76" s="20"/>
      <c r="D76" s="20"/>
      <c r="E76" s="20"/>
      <c r="AH76">
        <v>-0.25</v>
      </c>
      <c r="AI76" t="s">
        <v>43</v>
      </c>
    </row>
    <row r="77" spans="1:35" x14ac:dyDescent="0.25">
      <c r="A77" s="20"/>
      <c r="B77" s="20"/>
      <c r="C77" s="20"/>
      <c r="D77" s="20"/>
      <c r="E77" s="20"/>
      <c r="AH77">
        <v>-0.24</v>
      </c>
      <c r="AI77" t="s">
        <v>43</v>
      </c>
    </row>
    <row r="78" spans="1:35" x14ac:dyDescent="0.25">
      <c r="A78" s="20"/>
      <c r="B78" s="20"/>
      <c r="C78" s="20"/>
      <c r="D78" s="20"/>
      <c r="E78" s="20"/>
      <c r="AH78">
        <v>-0.23</v>
      </c>
      <c r="AI78" t="s">
        <v>43</v>
      </c>
    </row>
    <row r="79" spans="1:35" x14ac:dyDescent="0.25">
      <c r="A79" s="20"/>
      <c r="B79" s="20"/>
      <c r="C79" s="20"/>
      <c r="D79" s="20"/>
      <c r="E79" s="20"/>
      <c r="AH79">
        <v>-0.22</v>
      </c>
      <c r="AI79" t="s">
        <v>43</v>
      </c>
    </row>
    <row r="80" spans="1:35" x14ac:dyDescent="0.25">
      <c r="A80" s="20"/>
      <c r="B80" s="20"/>
      <c r="C80" s="20"/>
      <c r="D80" s="20"/>
      <c r="E80" s="20"/>
      <c r="AH80">
        <v>-0.21</v>
      </c>
      <c r="AI80" t="s">
        <v>43</v>
      </c>
    </row>
    <row r="81" spans="1:35" x14ac:dyDescent="0.25">
      <c r="A81" s="20"/>
      <c r="B81" s="20"/>
      <c r="C81" s="20"/>
      <c r="D81" s="20"/>
      <c r="E81" s="20"/>
      <c r="AH81">
        <v>-0.2</v>
      </c>
      <c r="AI81" t="s">
        <v>43</v>
      </c>
    </row>
    <row r="82" spans="1:35" x14ac:dyDescent="0.25">
      <c r="A82" s="20"/>
      <c r="B82" s="20"/>
      <c r="C82" s="20"/>
      <c r="D82" s="20"/>
      <c r="E82" s="20"/>
      <c r="AH82">
        <v>-0.19</v>
      </c>
      <c r="AI82" t="s">
        <v>44</v>
      </c>
    </row>
    <row r="83" spans="1:35" x14ac:dyDescent="0.25">
      <c r="A83" s="20"/>
      <c r="B83" s="20"/>
      <c r="C83" s="20"/>
      <c r="D83" s="20"/>
      <c r="E83" s="20"/>
      <c r="AH83">
        <v>-0.18</v>
      </c>
      <c r="AI83" t="s">
        <v>44</v>
      </c>
    </row>
    <row r="84" spans="1:35" x14ac:dyDescent="0.25">
      <c r="A84" s="20"/>
      <c r="B84" s="20"/>
      <c r="C84" s="20"/>
      <c r="D84" s="20"/>
      <c r="E84" s="20"/>
      <c r="AH84">
        <v>-0.17</v>
      </c>
      <c r="AI84" t="s">
        <v>44</v>
      </c>
    </row>
    <row r="85" spans="1:35" x14ac:dyDescent="0.25">
      <c r="A85" s="20"/>
      <c r="B85" s="20"/>
      <c r="C85" s="20"/>
      <c r="D85" s="20"/>
      <c r="E85" s="20"/>
      <c r="AH85">
        <v>-0.16</v>
      </c>
      <c r="AI85" t="s">
        <v>44</v>
      </c>
    </row>
    <row r="86" spans="1:35" x14ac:dyDescent="0.25">
      <c r="A86" s="20"/>
      <c r="B86" s="20"/>
      <c r="C86" s="20"/>
      <c r="D86" s="20"/>
      <c r="E86" s="20"/>
      <c r="AH86">
        <v>-0.15</v>
      </c>
      <c r="AI86" t="s">
        <v>44</v>
      </c>
    </row>
    <row r="87" spans="1:35" x14ac:dyDescent="0.25">
      <c r="A87" s="20"/>
      <c r="B87" s="20"/>
      <c r="C87" s="20"/>
      <c r="D87" s="20"/>
      <c r="E87" s="20"/>
      <c r="AH87">
        <v>-0.14000000000000001</v>
      </c>
      <c r="AI87" t="s">
        <v>44</v>
      </c>
    </row>
    <row r="88" spans="1:35" x14ac:dyDescent="0.25">
      <c r="A88" s="20"/>
      <c r="B88" s="20"/>
      <c r="C88" s="20"/>
      <c r="D88" s="20"/>
      <c r="E88" s="20"/>
      <c r="AH88">
        <v>-0.13</v>
      </c>
      <c r="AI88" t="s">
        <v>44</v>
      </c>
    </row>
    <row r="89" spans="1:35" x14ac:dyDescent="0.25">
      <c r="A89" s="20"/>
      <c r="B89" s="20"/>
      <c r="C89" s="20"/>
      <c r="D89" s="20"/>
      <c r="E89" s="20"/>
      <c r="AH89">
        <v>-0.12</v>
      </c>
      <c r="AI89" t="s">
        <v>44</v>
      </c>
    </row>
    <row r="90" spans="1:35" x14ac:dyDescent="0.25">
      <c r="A90" s="20"/>
      <c r="B90" s="20"/>
      <c r="C90" s="20"/>
      <c r="D90" s="20"/>
      <c r="E90" s="20"/>
      <c r="AH90">
        <v>-0.11</v>
      </c>
      <c r="AI90" t="s">
        <v>44</v>
      </c>
    </row>
    <row r="91" spans="1:35" x14ac:dyDescent="0.25">
      <c r="A91" s="20"/>
      <c r="B91" s="20"/>
      <c r="C91" s="20"/>
      <c r="D91" s="20"/>
      <c r="E91" s="20"/>
      <c r="AH91">
        <v>-0.1</v>
      </c>
      <c r="AI91" t="s">
        <v>45</v>
      </c>
    </row>
    <row r="92" spans="1:35" x14ac:dyDescent="0.25">
      <c r="A92" s="20"/>
      <c r="B92" s="20"/>
      <c r="C92" s="20"/>
      <c r="D92" s="20"/>
      <c r="E92" s="20"/>
      <c r="AH92">
        <v>-9.0000000000000094E-2</v>
      </c>
      <c r="AI92" t="s">
        <v>45</v>
      </c>
    </row>
    <row r="93" spans="1:35" x14ac:dyDescent="0.25">
      <c r="A93" s="20"/>
      <c r="B93" s="20"/>
      <c r="C93" s="20"/>
      <c r="D93" s="20"/>
      <c r="E93" s="20"/>
      <c r="AH93">
        <v>-8.0000000000000099E-2</v>
      </c>
      <c r="AI93" t="s">
        <v>45</v>
      </c>
    </row>
    <row r="94" spans="1:35" x14ac:dyDescent="0.25">
      <c r="A94" s="20"/>
      <c r="B94" s="20"/>
      <c r="C94" s="20"/>
      <c r="D94" s="20"/>
      <c r="E94" s="20"/>
      <c r="AH94">
        <v>-7.0000000000000104E-2</v>
      </c>
      <c r="AI94" t="s">
        <v>45</v>
      </c>
    </row>
    <row r="95" spans="1:35" x14ac:dyDescent="0.25">
      <c r="A95" s="20"/>
      <c r="B95" s="20"/>
      <c r="C95" s="20"/>
      <c r="D95" s="20"/>
      <c r="E95" s="20"/>
      <c r="AH95">
        <v>-6.0000000000000102E-2</v>
      </c>
      <c r="AI95" t="s">
        <v>45</v>
      </c>
    </row>
    <row r="96" spans="1:35" x14ac:dyDescent="0.25">
      <c r="A96" s="20"/>
      <c r="B96" s="20"/>
      <c r="C96" s="20"/>
      <c r="D96" s="20"/>
      <c r="E96" s="20"/>
      <c r="AH96">
        <v>-0.05</v>
      </c>
      <c r="AI96" t="s">
        <v>45</v>
      </c>
    </row>
    <row r="97" spans="1:35" x14ac:dyDescent="0.25">
      <c r="A97" s="20"/>
      <c r="B97" s="20"/>
      <c r="C97" s="20"/>
      <c r="D97" s="20"/>
      <c r="E97" s="20"/>
      <c r="AH97">
        <v>-0.04</v>
      </c>
      <c r="AI97" t="s">
        <v>45</v>
      </c>
    </row>
    <row r="98" spans="1:35" x14ac:dyDescent="0.25">
      <c r="A98" s="20"/>
      <c r="B98" s="20"/>
      <c r="C98" s="20"/>
      <c r="D98" s="20"/>
      <c r="E98" s="20"/>
      <c r="AH98">
        <v>-0.03</v>
      </c>
      <c r="AI98" t="s">
        <v>45</v>
      </c>
    </row>
    <row r="99" spans="1:35" x14ac:dyDescent="0.25">
      <c r="A99" s="20"/>
      <c r="B99" s="20"/>
      <c r="C99" s="20"/>
      <c r="D99" s="20"/>
      <c r="E99" s="20"/>
      <c r="AH99">
        <v>-0.02</v>
      </c>
      <c r="AI99" t="s">
        <v>45</v>
      </c>
    </row>
    <row r="100" spans="1:35" x14ac:dyDescent="0.25">
      <c r="A100" s="20"/>
      <c r="B100" s="20"/>
      <c r="C100" s="20"/>
      <c r="D100" s="20"/>
      <c r="E100" s="20"/>
      <c r="AH100">
        <v>-0.01</v>
      </c>
      <c r="AI100" t="s">
        <v>45</v>
      </c>
    </row>
    <row r="101" spans="1:35" x14ac:dyDescent="0.25">
      <c r="A101" s="20"/>
      <c r="B101" s="20"/>
      <c r="C101" s="20"/>
      <c r="D101" s="20"/>
      <c r="E101" s="20"/>
      <c r="AH101">
        <v>0</v>
      </c>
      <c r="AI101" t="s">
        <v>45</v>
      </c>
    </row>
    <row r="102" spans="1:35" x14ac:dyDescent="0.25">
      <c r="A102" s="20"/>
      <c r="B102" s="20"/>
      <c r="C102" s="20"/>
      <c r="D102" s="20"/>
      <c r="E102" s="20"/>
      <c r="AH102">
        <v>9.9999999999990097E-3</v>
      </c>
      <c r="AI102" t="s">
        <v>45</v>
      </c>
    </row>
    <row r="103" spans="1:35" x14ac:dyDescent="0.25">
      <c r="AH103">
        <v>1.9999999999999001E-2</v>
      </c>
      <c r="AI103" t="s">
        <v>45</v>
      </c>
    </row>
    <row r="104" spans="1:35" x14ac:dyDescent="0.25">
      <c r="AH104">
        <v>2.9999999999999E-2</v>
      </c>
      <c r="AI104" t="s">
        <v>45</v>
      </c>
    </row>
    <row r="105" spans="1:35" x14ac:dyDescent="0.25">
      <c r="AH105">
        <v>3.9999999999999002E-2</v>
      </c>
      <c r="AI105" t="s">
        <v>45</v>
      </c>
    </row>
    <row r="106" spans="1:35" x14ac:dyDescent="0.25">
      <c r="AH106">
        <v>4.9999999999998997E-2</v>
      </c>
      <c r="AI106" t="s">
        <v>45</v>
      </c>
    </row>
    <row r="107" spans="1:35" x14ac:dyDescent="0.25">
      <c r="AH107">
        <v>5.9999999999999103E-2</v>
      </c>
      <c r="AI107" t="s">
        <v>45</v>
      </c>
    </row>
    <row r="108" spans="1:35" x14ac:dyDescent="0.25">
      <c r="AH108">
        <v>6.9999999999998994E-2</v>
      </c>
      <c r="AI108" t="s">
        <v>45</v>
      </c>
    </row>
    <row r="109" spans="1:35" x14ac:dyDescent="0.25">
      <c r="AH109">
        <v>7.9999999999999002E-2</v>
      </c>
      <c r="AI109" t="s">
        <v>45</v>
      </c>
    </row>
    <row r="110" spans="1:35" x14ac:dyDescent="0.25">
      <c r="AH110">
        <v>8.9999999999998997E-2</v>
      </c>
      <c r="AI110" t="s">
        <v>45</v>
      </c>
    </row>
    <row r="111" spans="1:35" x14ac:dyDescent="0.25">
      <c r="AH111">
        <v>9.9999999999999006E-2</v>
      </c>
      <c r="AI111" t="s">
        <v>44</v>
      </c>
    </row>
    <row r="112" spans="1:35" x14ac:dyDescent="0.25">
      <c r="AH112">
        <v>0.109999999999999</v>
      </c>
      <c r="AI112" t="s">
        <v>44</v>
      </c>
    </row>
    <row r="113" spans="34:35" x14ac:dyDescent="0.25">
      <c r="AH113">
        <v>0.119999999999999</v>
      </c>
      <c r="AI113" t="s">
        <v>44</v>
      </c>
    </row>
    <row r="114" spans="34:35" x14ac:dyDescent="0.25">
      <c r="AH114">
        <v>0.12999999999999901</v>
      </c>
      <c r="AI114" t="s">
        <v>44</v>
      </c>
    </row>
    <row r="115" spans="34:35" x14ac:dyDescent="0.25">
      <c r="AH115">
        <v>0.13999999999999899</v>
      </c>
      <c r="AI115" t="s">
        <v>44</v>
      </c>
    </row>
    <row r="116" spans="34:35" x14ac:dyDescent="0.25">
      <c r="AH116">
        <v>0.149999999999999</v>
      </c>
      <c r="AI116" t="s">
        <v>44</v>
      </c>
    </row>
    <row r="117" spans="34:35" x14ac:dyDescent="0.25">
      <c r="AH117">
        <v>0.159999999999999</v>
      </c>
      <c r="AI117" t="s">
        <v>44</v>
      </c>
    </row>
    <row r="118" spans="34:35" x14ac:dyDescent="0.25">
      <c r="AH118">
        <v>0.16999999999999901</v>
      </c>
      <c r="AI118" t="s">
        <v>44</v>
      </c>
    </row>
    <row r="119" spans="34:35" x14ac:dyDescent="0.25">
      <c r="AH119">
        <v>0.17999999999999899</v>
      </c>
      <c r="AI119" t="s">
        <v>44</v>
      </c>
    </row>
    <row r="120" spans="34:35" x14ac:dyDescent="0.25">
      <c r="AH120">
        <v>0.189999999999999</v>
      </c>
      <c r="AI120" t="s">
        <v>44</v>
      </c>
    </row>
    <row r="121" spans="34:35" x14ac:dyDescent="0.25">
      <c r="AH121">
        <v>0.19999999999999901</v>
      </c>
      <c r="AI121" t="s">
        <v>43</v>
      </c>
    </row>
    <row r="122" spans="34:35" x14ac:dyDescent="0.25">
      <c r="AH122">
        <v>0.20999999999999899</v>
      </c>
      <c r="AI122" t="s">
        <v>43</v>
      </c>
    </row>
    <row r="123" spans="34:35" x14ac:dyDescent="0.25">
      <c r="AH123">
        <v>0.219999999999999</v>
      </c>
      <c r="AI123" t="s">
        <v>43</v>
      </c>
    </row>
    <row r="124" spans="34:35" x14ac:dyDescent="0.25">
      <c r="AH124">
        <v>0.22999999999999901</v>
      </c>
      <c r="AI124" t="s">
        <v>43</v>
      </c>
    </row>
    <row r="125" spans="34:35" x14ac:dyDescent="0.25">
      <c r="AH125">
        <v>0.23999999999999899</v>
      </c>
      <c r="AI125" t="s">
        <v>43</v>
      </c>
    </row>
    <row r="126" spans="34:35" x14ac:dyDescent="0.25">
      <c r="AH126">
        <v>0.249999999999999</v>
      </c>
      <c r="AI126" t="s">
        <v>43</v>
      </c>
    </row>
    <row r="127" spans="34:35" x14ac:dyDescent="0.25">
      <c r="AH127">
        <v>0.25999999999999901</v>
      </c>
      <c r="AI127" t="s">
        <v>43</v>
      </c>
    </row>
    <row r="128" spans="34:35" x14ac:dyDescent="0.25">
      <c r="AH128">
        <v>0.26999999999999902</v>
      </c>
      <c r="AI128" t="s">
        <v>43</v>
      </c>
    </row>
    <row r="129" spans="34:35" x14ac:dyDescent="0.25">
      <c r="AH129">
        <v>0.27999999999999903</v>
      </c>
      <c r="AI129" t="s">
        <v>43</v>
      </c>
    </row>
    <row r="130" spans="34:35" x14ac:dyDescent="0.25">
      <c r="AH130">
        <v>0.28999999999999898</v>
      </c>
      <c r="AI130" t="s">
        <v>43</v>
      </c>
    </row>
    <row r="131" spans="34:35" x14ac:dyDescent="0.25">
      <c r="AH131">
        <v>0.29999999999999899</v>
      </c>
      <c r="AI131" t="s">
        <v>43</v>
      </c>
    </row>
    <row r="132" spans="34:35" x14ac:dyDescent="0.25">
      <c r="AH132">
        <v>0.309999999999999</v>
      </c>
      <c r="AI132" t="s">
        <v>43</v>
      </c>
    </row>
    <row r="133" spans="34:35" x14ac:dyDescent="0.25">
      <c r="AH133">
        <v>0.31999999999999901</v>
      </c>
      <c r="AI133" t="s">
        <v>43</v>
      </c>
    </row>
    <row r="134" spans="34:35" x14ac:dyDescent="0.25">
      <c r="AH134">
        <v>0.32999999999999902</v>
      </c>
      <c r="AI134" t="s">
        <v>43</v>
      </c>
    </row>
    <row r="135" spans="34:35" x14ac:dyDescent="0.25">
      <c r="AH135">
        <v>0.33999999999999903</v>
      </c>
      <c r="AI135" t="s">
        <v>43</v>
      </c>
    </row>
    <row r="136" spans="34:35" x14ac:dyDescent="0.25">
      <c r="AH136">
        <v>0.34999999999999898</v>
      </c>
      <c r="AI136" t="s">
        <v>43</v>
      </c>
    </row>
    <row r="137" spans="34:35" x14ac:dyDescent="0.25">
      <c r="AH137">
        <v>0.35999999999999899</v>
      </c>
      <c r="AI137" t="s">
        <v>43</v>
      </c>
    </row>
    <row r="138" spans="34:35" x14ac:dyDescent="0.25">
      <c r="AH138">
        <v>0.369999999999999</v>
      </c>
      <c r="AI138" t="s">
        <v>43</v>
      </c>
    </row>
    <row r="139" spans="34:35" x14ac:dyDescent="0.25">
      <c r="AH139">
        <v>0.37999999999999901</v>
      </c>
      <c r="AI139" t="s">
        <v>43</v>
      </c>
    </row>
    <row r="140" spans="34:35" x14ac:dyDescent="0.25">
      <c r="AH140">
        <v>0.38999999999999901</v>
      </c>
      <c r="AI140" t="s">
        <v>43</v>
      </c>
    </row>
    <row r="141" spans="34:35" x14ac:dyDescent="0.25">
      <c r="AH141">
        <v>0.39999999999999902</v>
      </c>
      <c r="AI141" t="s">
        <v>42</v>
      </c>
    </row>
    <row r="142" spans="34:35" x14ac:dyDescent="0.25">
      <c r="AH142">
        <v>0.40999999999999898</v>
      </c>
      <c r="AI142" t="s">
        <v>42</v>
      </c>
    </row>
    <row r="143" spans="34:35" x14ac:dyDescent="0.25">
      <c r="AH143">
        <v>0.41999999999999899</v>
      </c>
      <c r="AI143" t="s">
        <v>42</v>
      </c>
    </row>
    <row r="144" spans="34:35" x14ac:dyDescent="0.25">
      <c r="AH144">
        <v>0.42999999999999899</v>
      </c>
      <c r="AI144" t="s">
        <v>42</v>
      </c>
    </row>
    <row r="145" spans="34:35" x14ac:dyDescent="0.25">
      <c r="AH145">
        <v>0.44</v>
      </c>
      <c r="AI145" t="s">
        <v>42</v>
      </c>
    </row>
    <row r="146" spans="34:35" x14ac:dyDescent="0.25">
      <c r="AH146">
        <v>0.45</v>
      </c>
      <c r="AI146" t="s">
        <v>42</v>
      </c>
    </row>
    <row r="147" spans="34:35" x14ac:dyDescent="0.25">
      <c r="AH147">
        <v>0.46</v>
      </c>
      <c r="AI147" t="s">
        <v>42</v>
      </c>
    </row>
    <row r="148" spans="34:35" x14ac:dyDescent="0.25">
      <c r="AH148">
        <v>0.47</v>
      </c>
      <c r="AI148" t="s">
        <v>42</v>
      </c>
    </row>
    <row r="149" spans="34:35" x14ac:dyDescent="0.25">
      <c r="AH149">
        <v>0.48</v>
      </c>
      <c r="AI149" t="s">
        <v>42</v>
      </c>
    </row>
    <row r="150" spans="34:35" x14ac:dyDescent="0.25">
      <c r="AH150">
        <v>0.49</v>
      </c>
      <c r="AI150" t="s">
        <v>42</v>
      </c>
    </row>
    <row r="151" spans="34:35" x14ac:dyDescent="0.25">
      <c r="AH151">
        <v>0.5</v>
      </c>
      <c r="AI151" t="s">
        <v>42</v>
      </c>
    </row>
    <row r="152" spans="34:35" x14ac:dyDescent="0.25">
      <c r="AH152">
        <v>0.51</v>
      </c>
      <c r="AI152" t="s">
        <v>42</v>
      </c>
    </row>
    <row r="153" spans="34:35" x14ac:dyDescent="0.25">
      <c r="AH153">
        <v>0.52</v>
      </c>
      <c r="AI153" t="s">
        <v>42</v>
      </c>
    </row>
    <row r="154" spans="34:35" x14ac:dyDescent="0.25">
      <c r="AH154">
        <v>0.53</v>
      </c>
      <c r="AI154" t="s">
        <v>42</v>
      </c>
    </row>
    <row r="155" spans="34:35" x14ac:dyDescent="0.25">
      <c r="AH155">
        <v>0.54</v>
      </c>
      <c r="AI155" t="s">
        <v>42</v>
      </c>
    </row>
    <row r="156" spans="34:35" x14ac:dyDescent="0.25">
      <c r="AH156">
        <v>0.55000000000000004</v>
      </c>
      <c r="AI156" t="s">
        <v>42</v>
      </c>
    </row>
    <row r="157" spans="34:35" x14ac:dyDescent="0.25">
      <c r="AH157">
        <v>0.56000000000000005</v>
      </c>
      <c r="AI157" t="s">
        <v>42</v>
      </c>
    </row>
    <row r="158" spans="34:35" x14ac:dyDescent="0.25">
      <c r="AH158">
        <v>0.56999999999999995</v>
      </c>
      <c r="AI158" t="s">
        <v>42</v>
      </c>
    </row>
    <row r="159" spans="34:35" x14ac:dyDescent="0.25">
      <c r="AH159">
        <v>0.57999999999999996</v>
      </c>
      <c r="AI159" t="s">
        <v>42</v>
      </c>
    </row>
    <row r="160" spans="34:35" x14ac:dyDescent="0.25">
      <c r="AH160">
        <v>0.59</v>
      </c>
      <c r="AI160" t="s">
        <v>42</v>
      </c>
    </row>
    <row r="161" spans="34:35" x14ac:dyDescent="0.25">
      <c r="AH161">
        <v>0.6</v>
      </c>
      <c r="AI161" t="s">
        <v>41</v>
      </c>
    </row>
    <row r="162" spans="34:35" x14ac:dyDescent="0.25">
      <c r="AH162">
        <v>0.61</v>
      </c>
      <c r="AI162" t="s">
        <v>41</v>
      </c>
    </row>
    <row r="163" spans="34:35" x14ac:dyDescent="0.25">
      <c r="AH163">
        <v>0.62</v>
      </c>
      <c r="AI163" t="s">
        <v>41</v>
      </c>
    </row>
    <row r="164" spans="34:35" x14ac:dyDescent="0.25">
      <c r="AH164">
        <v>0.63</v>
      </c>
      <c r="AI164" t="s">
        <v>41</v>
      </c>
    </row>
    <row r="165" spans="34:35" x14ac:dyDescent="0.25">
      <c r="AH165">
        <v>0.64</v>
      </c>
      <c r="AI165" t="s">
        <v>41</v>
      </c>
    </row>
    <row r="166" spans="34:35" x14ac:dyDescent="0.25">
      <c r="AH166">
        <v>0.65</v>
      </c>
      <c r="AI166" t="s">
        <v>41</v>
      </c>
    </row>
    <row r="167" spans="34:35" x14ac:dyDescent="0.25">
      <c r="AH167">
        <v>0.66</v>
      </c>
      <c r="AI167" t="s">
        <v>41</v>
      </c>
    </row>
    <row r="168" spans="34:35" x14ac:dyDescent="0.25">
      <c r="AH168">
        <v>0.67</v>
      </c>
      <c r="AI168" t="s">
        <v>41</v>
      </c>
    </row>
    <row r="169" spans="34:35" x14ac:dyDescent="0.25">
      <c r="AH169">
        <v>0.68</v>
      </c>
      <c r="AI169" t="s">
        <v>41</v>
      </c>
    </row>
    <row r="170" spans="34:35" x14ac:dyDescent="0.25">
      <c r="AH170">
        <v>0.69</v>
      </c>
      <c r="AI170" t="s">
        <v>41</v>
      </c>
    </row>
    <row r="171" spans="34:35" x14ac:dyDescent="0.25">
      <c r="AH171">
        <v>0.7</v>
      </c>
      <c r="AI171" t="s">
        <v>41</v>
      </c>
    </row>
    <row r="172" spans="34:35" x14ac:dyDescent="0.25">
      <c r="AH172">
        <v>0.71</v>
      </c>
      <c r="AI172" t="s">
        <v>41</v>
      </c>
    </row>
    <row r="173" spans="34:35" x14ac:dyDescent="0.25">
      <c r="AH173">
        <v>0.72</v>
      </c>
      <c r="AI173" t="s">
        <v>41</v>
      </c>
    </row>
    <row r="174" spans="34:35" x14ac:dyDescent="0.25">
      <c r="AH174">
        <v>0.73</v>
      </c>
      <c r="AI174" t="s">
        <v>41</v>
      </c>
    </row>
    <row r="175" spans="34:35" x14ac:dyDescent="0.25">
      <c r="AH175">
        <v>0.74</v>
      </c>
      <c r="AI175" t="s">
        <v>41</v>
      </c>
    </row>
    <row r="176" spans="34:35" x14ac:dyDescent="0.25">
      <c r="AH176">
        <v>0.75</v>
      </c>
      <c r="AI176" t="s">
        <v>41</v>
      </c>
    </row>
    <row r="177" spans="34:35" x14ac:dyDescent="0.25">
      <c r="AH177">
        <v>0.76</v>
      </c>
      <c r="AI177" t="s">
        <v>41</v>
      </c>
    </row>
    <row r="178" spans="34:35" x14ac:dyDescent="0.25">
      <c r="AH178">
        <v>0.77</v>
      </c>
      <c r="AI178" t="s">
        <v>41</v>
      </c>
    </row>
    <row r="179" spans="34:35" x14ac:dyDescent="0.25">
      <c r="AH179">
        <v>0.78</v>
      </c>
      <c r="AI179" t="s">
        <v>41</v>
      </c>
    </row>
    <row r="180" spans="34:35" x14ac:dyDescent="0.25">
      <c r="AH180">
        <v>0.79</v>
      </c>
      <c r="AI180" t="s">
        <v>41</v>
      </c>
    </row>
    <row r="181" spans="34:35" x14ac:dyDescent="0.25">
      <c r="AH181">
        <v>0.8</v>
      </c>
      <c r="AI181" t="s">
        <v>40</v>
      </c>
    </row>
    <row r="182" spans="34:35" x14ac:dyDescent="0.25">
      <c r="AH182">
        <v>0.81</v>
      </c>
      <c r="AI182" t="s">
        <v>40</v>
      </c>
    </row>
    <row r="183" spans="34:35" x14ac:dyDescent="0.25">
      <c r="AH183">
        <v>0.82</v>
      </c>
      <c r="AI183" t="s">
        <v>40</v>
      </c>
    </row>
    <row r="184" spans="34:35" x14ac:dyDescent="0.25">
      <c r="AH184">
        <v>0.83</v>
      </c>
      <c r="AI184" t="s">
        <v>40</v>
      </c>
    </row>
    <row r="185" spans="34:35" x14ac:dyDescent="0.25">
      <c r="AH185">
        <v>0.84</v>
      </c>
      <c r="AI185" t="s">
        <v>40</v>
      </c>
    </row>
    <row r="186" spans="34:35" x14ac:dyDescent="0.25">
      <c r="AH186">
        <v>0.85</v>
      </c>
      <c r="AI186" t="s">
        <v>40</v>
      </c>
    </row>
    <row r="187" spans="34:35" x14ac:dyDescent="0.25">
      <c r="AH187">
        <v>0.86</v>
      </c>
      <c r="AI187" t="s">
        <v>40</v>
      </c>
    </row>
    <row r="188" spans="34:35" x14ac:dyDescent="0.25">
      <c r="AH188">
        <v>0.87</v>
      </c>
      <c r="AI188" t="s">
        <v>40</v>
      </c>
    </row>
    <row r="189" spans="34:35" x14ac:dyDescent="0.25">
      <c r="AH189">
        <v>0.88</v>
      </c>
      <c r="AI189" t="s">
        <v>40</v>
      </c>
    </row>
    <row r="190" spans="34:35" x14ac:dyDescent="0.25">
      <c r="AH190">
        <v>0.89</v>
      </c>
      <c r="AI190" t="s">
        <v>40</v>
      </c>
    </row>
    <row r="191" spans="34:35" x14ac:dyDescent="0.25">
      <c r="AH191">
        <v>0.9</v>
      </c>
      <c r="AI191" t="s">
        <v>40</v>
      </c>
    </row>
    <row r="192" spans="34:35" x14ac:dyDescent="0.25">
      <c r="AH192">
        <v>0.91</v>
      </c>
      <c r="AI192" t="s">
        <v>40</v>
      </c>
    </row>
    <row r="193" spans="34:35" x14ac:dyDescent="0.25">
      <c r="AH193">
        <v>0.92</v>
      </c>
      <c r="AI193" t="s">
        <v>40</v>
      </c>
    </row>
    <row r="194" spans="34:35" x14ac:dyDescent="0.25">
      <c r="AH194">
        <v>0.93</v>
      </c>
      <c r="AI194" t="s">
        <v>40</v>
      </c>
    </row>
    <row r="195" spans="34:35" x14ac:dyDescent="0.25">
      <c r="AH195">
        <v>0.94</v>
      </c>
      <c r="AI195" t="s">
        <v>40</v>
      </c>
    </row>
    <row r="196" spans="34:35" x14ac:dyDescent="0.25">
      <c r="AH196">
        <v>0.95</v>
      </c>
      <c r="AI196" t="s">
        <v>40</v>
      </c>
    </row>
    <row r="197" spans="34:35" x14ac:dyDescent="0.25">
      <c r="AH197">
        <v>0.96</v>
      </c>
      <c r="AI197" t="s">
        <v>40</v>
      </c>
    </row>
    <row r="198" spans="34:35" x14ac:dyDescent="0.25">
      <c r="AH198">
        <v>0.97</v>
      </c>
      <c r="AI198" t="s">
        <v>40</v>
      </c>
    </row>
    <row r="199" spans="34:35" x14ac:dyDescent="0.25">
      <c r="AH199">
        <v>0.98</v>
      </c>
      <c r="AI199" t="s">
        <v>40</v>
      </c>
    </row>
    <row r="200" spans="34:35" x14ac:dyDescent="0.25">
      <c r="AH200">
        <v>0.99</v>
      </c>
      <c r="AI200" t="s">
        <v>40</v>
      </c>
    </row>
    <row r="201" spans="34:35" x14ac:dyDescent="0.25">
      <c r="AH201">
        <v>1</v>
      </c>
      <c r="AI201" t="s">
        <v>40</v>
      </c>
    </row>
  </sheetData>
  <sheetProtection algorithmName="SHA-512" hashValue="37AP6qsO6qZ2ti6Qv3mE8FBfWpqbPNMAtghFkserBH5WsSjVw+ieYRGjg4M1YGXFUQ3o0+ZnYWg7mcxOMeil3w==" saltValue="8XQEPyMBvg9+c1GAROESaw==" spinCount="100000" sheet="1" selectLockedCells="1"/>
  <sortState xmlns:xlrd2="http://schemas.microsoft.com/office/spreadsheetml/2017/richdata2" ref="AH1:AI201">
    <sortCondition ref="AH1:AH201"/>
  </sortState>
  <mergeCells count="4">
    <mergeCell ref="M11:W18"/>
    <mergeCell ref="H2:K2"/>
    <mergeCell ref="E1:F1"/>
    <mergeCell ref="I10:J10"/>
  </mergeCells>
  <hyperlinks>
    <hyperlink ref="M10" r:id="rId1" xr:uid="{68B59B1A-8374-4161-A853-D2C814ECAC7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027E-A17E-4087-BEF8-842A2C151DE3}">
  <dimension ref="A1:AF27"/>
  <sheetViews>
    <sheetView topLeftCell="A4" workbookViewId="0">
      <selection activeCell="X12" sqref="X12"/>
    </sheetView>
  </sheetViews>
  <sheetFormatPr defaultRowHeight="15" x14ac:dyDescent="0.25"/>
  <cols>
    <col min="1" max="1" width="12.28515625" customWidth="1"/>
  </cols>
  <sheetData>
    <row r="1" spans="1:32" x14ac:dyDescent="0.25">
      <c r="AF1" t="s">
        <v>31</v>
      </c>
    </row>
    <row r="2" spans="1:32" x14ac:dyDescent="0.25">
      <c r="A2" s="9" t="s">
        <v>21</v>
      </c>
      <c r="AF2" t="s">
        <v>32</v>
      </c>
    </row>
    <row r="3" spans="1:32" ht="24" x14ac:dyDescent="0.4">
      <c r="A3" s="9" t="s">
        <v>22</v>
      </c>
      <c r="I3" s="12" t="s">
        <v>29</v>
      </c>
      <c r="L3" s="12" t="str">
        <f>'Start Page'!I4</f>
        <v>SLR</v>
      </c>
      <c r="AF3" t="s">
        <v>33</v>
      </c>
    </row>
    <row r="14" spans="1:32" x14ac:dyDescent="0.25">
      <c r="A14" s="9" t="s">
        <v>21</v>
      </c>
      <c r="H14" s="9" t="s">
        <v>24</v>
      </c>
    </row>
    <row r="15" spans="1:32" x14ac:dyDescent="0.25">
      <c r="A15" s="9" t="s">
        <v>23</v>
      </c>
      <c r="H15" s="9" t="s">
        <v>23</v>
      </c>
    </row>
    <row r="25" spans="1:15" x14ac:dyDescent="0.25">
      <c r="O25" s="9" t="s">
        <v>26</v>
      </c>
    </row>
    <row r="26" spans="1:15" x14ac:dyDescent="0.25">
      <c r="A26" s="9" t="s">
        <v>21</v>
      </c>
      <c r="H26" s="9" t="s">
        <v>24</v>
      </c>
      <c r="O26" s="9" t="s">
        <v>25</v>
      </c>
    </row>
    <row r="27" spans="1:15" x14ac:dyDescent="0.25">
      <c r="A27" s="9" t="s">
        <v>25</v>
      </c>
      <c r="H27" s="9" t="s">
        <v>25</v>
      </c>
    </row>
  </sheetData>
  <sheetProtection algorithmName="SHA-512" hashValue="9KfCCHOmg+lZDM5/R+nXw4JYZQdv/W+odblYJ4vmb9WpxY8ZedzoAE9inSrj4GVgIZNom97v6biv2ZxAOUYE6w==" saltValue="3oykpeM/jDyfrY2G7vUlM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DFEC-FCF6-40F5-AF5E-CBD38F037A7E}">
  <dimension ref="A1:T102"/>
  <sheetViews>
    <sheetView zoomScale="120" zoomScaleNormal="120" workbookViewId="0">
      <selection activeCell="A2" sqref="A2"/>
    </sheetView>
  </sheetViews>
  <sheetFormatPr defaultRowHeight="15" x14ac:dyDescent="0.25"/>
  <cols>
    <col min="1" max="1" width="16.85546875" customWidth="1"/>
    <col min="2" max="2" width="13.5703125" customWidth="1"/>
    <col min="3" max="3" width="12.28515625" customWidth="1"/>
    <col min="4" max="4" width="12.42578125" customWidth="1"/>
    <col min="5" max="5" width="12.7109375" customWidth="1"/>
    <col min="6" max="6" width="11.7109375" customWidth="1"/>
    <col min="11" max="11" width="9.7109375" customWidth="1"/>
    <col min="13" max="13" width="10.7109375" customWidth="1"/>
    <col min="14" max="14" width="10.5703125" customWidth="1"/>
    <col min="15" max="15" width="11.140625" customWidth="1"/>
    <col min="16" max="16" width="10.140625" customWidth="1"/>
    <col min="17" max="17" width="12.140625" customWidth="1"/>
    <col min="18" max="18" width="1.42578125" customWidth="1"/>
    <col min="19" max="19" width="13.7109375" customWidth="1"/>
  </cols>
  <sheetData>
    <row r="1" spans="1:20" x14ac:dyDescent="0.25">
      <c r="A1" s="22" t="s">
        <v>7</v>
      </c>
      <c r="B1" s="23" t="s">
        <v>67</v>
      </c>
      <c r="C1" s="23" t="s">
        <v>5</v>
      </c>
      <c r="D1" s="23" t="s">
        <v>4</v>
      </c>
      <c r="E1" s="24" t="s">
        <v>6</v>
      </c>
      <c r="F1" s="25" t="s">
        <v>69</v>
      </c>
      <c r="G1" s="25" t="s">
        <v>68</v>
      </c>
      <c r="H1" s="25" t="s">
        <v>70</v>
      </c>
      <c r="I1" s="25" t="s">
        <v>71</v>
      </c>
      <c r="J1" s="25" t="s">
        <v>72</v>
      </c>
      <c r="K1" s="25" t="s">
        <v>73</v>
      </c>
      <c r="L1" s="25" t="s">
        <v>74</v>
      </c>
      <c r="M1" s="25" t="s">
        <v>75</v>
      </c>
      <c r="N1" s="25" t="s">
        <v>76</v>
      </c>
      <c r="O1" s="25" t="s">
        <v>77</v>
      </c>
      <c r="P1" s="25" t="s">
        <v>78</v>
      </c>
      <c r="Q1" s="25" t="s">
        <v>66</v>
      </c>
      <c r="S1" s="26" t="s">
        <v>57</v>
      </c>
      <c r="T1">
        <f ca="1">AVERAGE(OFFSET(F2,0,0,COUNTA(A:A),1))</f>
        <v>-2.2857142857142856</v>
      </c>
    </row>
    <row r="2" spans="1:20" x14ac:dyDescent="0.25">
      <c r="A2" cm="1">
        <f t="array" ref="A2:E15">_xlfn._xlws.FILTER(Table3[],Table3[Subject Identifier]&lt;&gt;"")</f>
        <v>1</v>
      </c>
      <c r="B2">
        <v>43</v>
      </c>
      <c r="C2">
        <v>35</v>
      </c>
      <c r="D2">
        <v>41</v>
      </c>
      <c r="E2">
        <v>44</v>
      </c>
      <c r="F2">
        <f>IF(B2&lt;&gt;"",B2-C2,"")</f>
        <v>8</v>
      </c>
      <c r="G2">
        <f>IF(B2&lt;&gt;"",AVERAGE(B2:C2),"")</f>
        <v>39</v>
      </c>
      <c r="H2">
        <f>B2-D2</f>
        <v>2</v>
      </c>
      <c r="I2">
        <f>IF(B2&lt;&gt;"",(B2+D2)/2,"")</f>
        <v>42</v>
      </c>
      <c r="J2">
        <f>IF(B2&lt;&gt;"",B2-E2,"")</f>
        <v>-1</v>
      </c>
      <c r="K2">
        <f>IF(B2&lt;&gt;"",(B2+E2)/2,"")</f>
        <v>43.5</v>
      </c>
      <c r="L2">
        <f>IF(C2&lt;&gt;"",C2-D2,"")</f>
        <v>-6</v>
      </c>
      <c r="M2">
        <f>IF(C2&lt;&gt;"",AVERAGE(C2:D2),"")</f>
        <v>38</v>
      </c>
      <c r="N2">
        <f>IF(C2&lt;&gt;"",C2-E2,"")</f>
        <v>-9</v>
      </c>
      <c r="O2">
        <f>IF(C2&lt;&gt;"",(C2+E2)/2,"")</f>
        <v>39.5</v>
      </c>
      <c r="P2">
        <f>IF(D2&lt;&gt;"",D2-E2,"")</f>
        <v>-3</v>
      </c>
      <c r="Q2">
        <f>IF(D2&lt;&gt;"",AVERAGE(D2:E2),"")</f>
        <v>42.5</v>
      </c>
      <c r="S2" s="27" t="s">
        <v>95</v>
      </c>
      <c r="T2">
        <f ca="1">STDEV(OFFSET(F2,0,0,COUNTA(A:A),1))</f>
        <v>9.5388160161002684</v>
      </c>
    </row>
    <row r="3" spans="1:20" x14ac:dyDescent="0.25">
      <c r="A3">
        <v>2</v>
      </c>
      <c r="B3">
        <v>56</v>
      </c>
      <c r="C3">
        <v>75</v>
      </c>
      <c r="D3">
        <v>77</v>
      </c>
      <c r="E3">
        <v>65</v>
      </c>
      <c r="F3">
        <f t="shared" ref="F3:F66" si="0">IF(B3&lt;&gt;"",B3-C3,"")</f>
        <v>-19</v>
      </c>
      <c r="G3">
        <f t="shared" ref="G3:G66" si="1">IF(B3&lt;&gt;"",AVERAGE(B3:C3),"")</f>
        <v>65.5</v>
      </c>
      <c r="H3">
        <f t="shared" ref="H3:H12" si="2">B3-D3</f>
        <v>-21</v>
      </c>
      <c r="I3">
        <f t="shared" ref="I3:I66" si="3">IF(B3&lt;&gt;"",(B3+D3)/2,"")</f>
        <v>66.5</v>
      </c>
      <c r="J3">
        <f t="shared" ref="J3:J66" si="4">IF(B3&lt;&gt;"",B3-E3,"")</f>
        <v>-9</v>
      </c>
      <c r="K3">
        <f t="shared" ref="K3:K66" si="5">IF(B3&lt;&gt;"",(B3+E3)/2,"")</f>
        <v>60.5</v>
      </c>
      <c r="L3">
        <f t="shared" ref="L3:L66" si="6">IF(C3&lt;&gt;"",C3-D3,"")</f>
        <v>-2</v>
      </c>
      <c r="M3">
        <f t="shared" ref="M3:M66" si="7">IF(C3&lt;&gt;"",AVERAGE(C3:D3),"")</f>
        <v>76</v>
      </c>
      <c r="N3">
        <f t="shared" ref="N3:N66" si="8">IF(C3&lt;&gt;"",C3-E3,"")</f>
        <v>10</v>
      </c>
      <c r="O3">
        <f t="shared" ref="O3:O66" si="9">IF(C3&lt;&gt;"",(C3+E3)/2,"")</f>
        <v>70</v>
      </c>
      <c r="P3">
        <f t="shared" ref="P3:P66" si="10">IF(D3&lt;&gt;"",D3-E3,"")</f>
        <v>12</v>
      </c>
      <c r="Q3">
        <f t="shared" ref="Q3:Q66" si="11">IF(D3&lt;&gt;"",AVERAGE(D3:E3),"")</f>
        <v>71</v>
      </c>
      <c r="S3" s="27" t="s">
        <v>96</v>
      </c>
      <c r="T3">
        <f ca="1">T1-1.96*T2</f>
        <v>-20.981793677270812</v>
      </c>
    </row>
    <row r="4" spans="1:20" x14ac:dyDescent="0.25">
      <c r="A4">
        <v>3</v>
      </c>
      <c r="B4">
        <v>84</v>
      </c>
      <c r="C4">
        <v>95</v>
      </c>
      <c r="D4">
        <v>77</v>
      </c>
      <c r="E4">
        <v>92</v>
      </c>
      <c r="F4">
        <f t="shared" si="0"/>
        <v>-11</v>
      </c>
      <c r="G4">
        <f t="shared" si="1"/>
        <v>89.5</v>
      </c>
      <c r="H4">
        <f t="shared" si="2"/>
        <v>7</v>
      </c>
      <c r="I4">
        <f t="shared" si="3"/>
        <v>80.5</v>
      </c>
      <c r="J4">
        <f t="shared" si="4"/>
        <v>-8</v>
      </c>
      <c r="K4">
        <f t="shared" si="5"/>
        <v>88</v>
      </c>
      <c r="L4">
        <f t="shared" si="6"/>
        <v>18</v>
      </c>
      <c r="M4">
        <f t="shared" si="7"/>
        <v>86</v>
      </c>
      <c r="N4">
        <f t="shared" si="8"/>
        <v>3</v>
      </c>
      <c r="O4">
        <f t="shared" si="9"/>
        <v>93.5</v>
      </c>
      <c r="P4">
        <f t="shared" si="10"/>
        <v>-15</v>
      </c>
      <c r="Q4">
        <f t="shared" si="11"/>
        <v>84.5</v>
      </c>
      <c r="S4" s="27" t="s">
        <v>97</v>
      </c>
      <c r="T4">
        <f ca="1">T1+1.96*T2</f>
        <v>16.410365105842242</v>
      </c>
    </row>
    <row r="5" spans="1:20" x14ac:dyDescent="0.25">
      <c r="A5">
        <v>4</v>
      </c>
      <c r="B5">
        <v>42</v>
      </c>
      <c r="C5">
        <v>38</v>
      </c>
      <c r="D5">
        <v>35</v>
      </c>
      <c r="E5">
        <v>39</v>
      </c>
      <c r="F5">
        <f t="shared" si="0"/>
        <v>4</v>
      </c>
      <c r="G5">
        <f t="shared" si="1"/>
        <v>40</v>
      </c>
      <c r="H5">
        <f t="shared" si="2"/>
        <v>7</v>
      </c>
      <c r="I5">
        <f t="shared" si="3"/>
        <v>38.5</v>
      </c>
      <c r="J5">
        <f t="shared" si="4"/>
        <v>3</v>
      </c>
      <c r="K5">
        <f t="shared" si="5"/>
        <v>40.5</v>
      </c>
      <c r="L5">
        <f t="shared" si="6"/>
        <v>3</v>
      </c>
      <c r="M5">
        <f t="shared" si="7"/>
        <v>36.5</v>
      </c>
      <c r="N5">
        <f t="shared" si="8"/>
        <v>-1</v>
      </c>
      <c r="O5">
        <f t="shared" si="9"/>
        <v>38.5</v>
      </c>
      <c r="P5">
        <f t="shared" si="10"/>
        <v>-4</v>
      </c>
      <c r="Q5">
        <f t="shared" si="11"/>
        <v>37</v>
      </c>
    </row>
    <row r="6" spans="1:20" x14ac:dyDescent="0.25">
      <c r="A6">
        <v>5</v>
      </c>
      <c r="B6">
        <v>58</v>
      </c>
      <c r="C6">
        <v>70</v>
      </c>
      <c r="D6">
        <v>71</v>
      </c>
      <c r="E6">
        <v>65</v>
      </c>
      <c r="F6">
        <f t="shared" si="0"/>
        <v>-12</v>
      </c>
      <c r="G6">
        <f t="shared" si="1"/>
        <v>64</v>
      </c>
      <c r="H6">
        <f t="shared" si="2"/>
        <v>-13</v>
      </c>
      <c r="I6">
        <f t="shared" si="3"/>
        <v>64.5</v>
      </c>
      <c r="J6">
        <f t="shared" si="4"/>
        <v>-7</v>
      </c>
      <c r="K6">
        <f t="shared" si="5"/>
        <v>61.5</v>
      </c>
      <c r="L6">
        <f t="shared" si="6"/>
        <v>-1</v>
      </c>
      <c r="M6">
        <f t="shared" si="7"/>
        <v>70.5</v>
      </c>
      <c r="N6">
        <f t="shared" si="8"/>
        <v>5</v>
      </c>
      <c r="O6">
        <f t="shared" si="9"/>
        <v>67.5</v>
      </c>
      <c r="P6">
        <f t="shared" si="10"/>
        <v>6</v>
      </c>
      <c r="Q6">
        <f t="shared" si="11"/>
        <v>68</v>
      </c>
      <c r="S6" s="19" t="s">
        <v>58</v>
      </c>
      <c r="T6">
        <f ca="1">AVERAGE(OFFSET(H2,0,0,COUNTA(H:H),1))</f>
        <v>0</v>
      </c>
    </row>
    <row r="7" spans="1:20" x14ac:dyDescent="0.25">
      <c r="A7">
        <v>6</v>
      </c>
      <c r="B7">
        <v>54</v>
      </c>
      <c r="C7">
        <v>58</v>
      </c>
      <c r="D7">
        <v>52</v>
      </c>
      <c r="E7">
        <v>56</v>
      </c>
      <c r="F7">
        <f t="shared" si="0"/>
        <v>-4</v>
      </c>
      <c r="G7">
        <f t="shared" si="1"/>
        <v>56</v>
      </c>
      <c r="H7">
        <f t="shared" si="2"/>
        <v>2</v>
      </c>
      <c r="I7">
        <f t="shared" si="3"/>
        <v>53</v>
      </c>
      <c r="J7">
        <f t="shared" si="4"/>
        <v>-2</v>
      </c>
      <c r="K7">
        <f t="shared" si="5"/>
        <v>55</v>
      </c>
      <c r="L7">
        <f t="shared" si="6"/>
        <v>6</v>
      </c>
      <c r="M7">
        <f t="shared" si="7"/>
        <v>55</v>
      </c>
      <c r="N7">
        <f t="shared" si="8"/>
        <v>2</v>
      </c>
      <c r="O7">
        <f t="shared" si="9"/>
        <v>57</v>
      </c>
      <c r="P7">
        <f t="shared" si="10"/>
        <v>-4</v>
      </c>
      <c r="Q7">
        <f t="shared" si="11"/>
        <v>54</v>
      </c>
      <c r="S7" s="19" t="s">
        <v>92</v>
      </c>
      <c r="T7">
        <f ca="1">STDEV(OFFSET(H2,0,0,COUNTA(H:H),1))</f>
        <v>9.9899949949937419</v>
      </c>
    </row>
    <row r="8" spans="1:20" x14ac:dyDescent="0.25">
      <c r="A8">
        <v>7</v>
      </c>
      <c r="B8">
        <v>63</v>
      </c>
      <c r="C8">
        <v>59</v>
      </c>
      <c r="D8">
        <v>54</v>
      </c>
      <c r="E8">
        <v>42</v>
      </c>
      <c r="F8">
        <f t="shared" si="0"/>
        <v>4</v>
      </c>
      <c r="G8">
        <f t="shared" si="1"/>
        <v>61</v>
      </c>
      <c r="H8">
        <f t="shared" si="2"/>
        <v>9</v>
      </c>
      <c r="I8">
        <f t="shared" si="3"/>
        <v>58.5</v>
      </c>
      <c r="J8">
        <f t="shared" si="4"/>
        <v>21</v>
      </c>
      <c r="K8">
        <f t="shared" si="5"/>
        <v>52.5</v>
      </c>
      <c r="L8">
        <f t="shared" si="6"/>
        <v>5</v>
      </c>
      <c r="M8">
        <f t="shared" si="7"/>
        <v>56.5</v>
      </c>
      <c r="N8">
        <f t="shared" si="8"/>
        <v>17</v>
      </c>
      <c r="O8">
        <f t="shared" si="9"/>
        <v>50.5</v>
      </c>
      <c r="P8">
        <f t="shared" si="10"/>
        <v>12</v>
      </c>
      <c r="Q8">
        <f t="shared" si="11"/>
        <v>48</v>
      </c>
      <c r="S8" s="19" t="s">
        <v>93</v>
      </c>
      <c r="T8">
        <f ca="1">T6-1.96*T7</f>
        <v>-19.580390190187735</v>
      </c>
    </row>
    <row r="9" spans="1:20" x14ac:dyDescent="0.25">
      <c r="A9">
        <v>8</v>
      </c>
      <c r="B9">
        <v>87</v>
      </c>
      <c r="C9">
        <v>85</v>
      </c>
      <c r="D9">
        <v>91</v>
      </c>
      <c r="E9">
        <v>88</v>
      </c>
      <c r="F9">
        <f t="shared" si="0"/>
        <v>2</v>
      </c>
      <c r="G9">
        <f t="shared" si="1"/>
        <v>86</v>
      </c>
      <c r="H9">
        <f t="shared" si="2"/>
        <v>-4</v>
      </c>
      <c r="I9">
        <f t="shared" si="3"/>
        <v>89</v>
      </c>
      <c r="J9">
        <f t="shared" si="4"/>
        <v>-1</v>
      </c>
      <c r="K9">
        <f t="shared" si="5"/>
        <v>87.5</v>
      </c>
      <c r="L9">
        <f t="shared" si="6"/>
        <v>-6</v>
      </c>
      <c r="M9">
        <f t="shared" si="7"/>
        <v>88</v>
      </c>
      <c r="N9">
        <f t="shared" si="8"/>
        <v>-3</v>
      </c>
      <c r="O9">
        <f t="shared" si="9"/>
        <v>86.5</v>
      </c>
      <c r="P9">
        <f t="shared" si="10"/>
        <v>3</v>
      </c>
      <c r="Q9">
        <f t="shared" si="11"/>
        <v>89.5</v>
      </c>
      <c r="S9" s="19" t="s">
        <v>94</v>
      </c>
      <c r="T9">
        <f ca="1">T6+1.96*T7</f>
        <v>19.580390190187735</v>
      </c>
    </row>
    <row r="10" spans="1:20" x14ac:dyDescent="0.25">
      <c r="A10">
        <v>9</v>
      </c>
      <c r="B10">
        <v>74</v>
      </c>
      <c r="C10">
        <v>71</v>
      </c>
      <c r="D10">
        <v>79</v>
      </c>
      <c r="E10">
        <v>80</v>
      </c>
      <c r="F10">
        <f t="shared" si="0"/>
        <v>3</v>
      </c>
      <c r="G10">
        <f t="shared" si="1"/>
        <v>72.5</v>
      </c>
      <c r="H10">
        <f t="shared" si="2"/>
        <v>-5</v>
      </c>
      <c r="I10">
        <f t="shared" si="3"/>
        <v>76.5</v>
      </c>
      <c r="J10">
        <f t="shared" si="4"/>
        <v>-6</v>
      </c>
      <c r="K10">
        <f t="shared" si="5"/>
        <v>77</v>
      </c>
      <c r="L10">
        <f t="shared" si="6"/>
        <v>-8</v>
      </c>
      <c r="M10">
        <f t="shared" si="7"/>
        <v>75</v>
      </c>
      <c r="N10">
        <f t="shared" si="8"/>
        <v>-9</v>
      </c>
      <c r="O10">
        <f t="shared" si="9"/>
        <v>75.5</v>
      </c>
      <c r="P10">
        <f t="shared" si="10"/>
        <v>-1</v>
      </c>
      <c r="Q10">
        <f t="shared" si="11"/>
        <v>79.5</v>
      </c>
    </row>
    <row r="11" spans="1:20" x14ac:dyDescent="0.25">
      <c r="A11">
        <v>10</v>
      </c>
      <c r="B11">
        <v>42</v>
      </c>
      <c r="C11">
        <v>25</v>
      </c>
      <c r="D11">
        <v>30</v>
      </c>
      <c r="E11">
        <v>45</v>
      </c>
      <c r="F11">
        <f t="shared" si="0"/>
        <v>17</v>
      </c>
      <c r="G11">
        <f t="shared" si="1"/>
        <v>33.5</v>
      </c>
      <c r="H11">
        <f t="shared" si="2"/>
        <v>12</v>
      </c>
      <c r="I11">
        <f t="shared" si="3"/>
        <v>36</v>
      </c>
      <c r="J11">
        <f t="shared" si="4"/>
        <v>-3</v>
      </c>
      <c r="K11">
        <f t="shared" si="5"/>
        <v>43.5</v>
      </c>
      <c r="L11">
        <f t="shared" si="6"/>
        <v>-5</v>
      </c>
      <c r="M11">
        <f t="shared" si="7"/>
        <v>27.5</v>
      </c>
      <c r="N11">
        <f t="shared" si="8"/>
        <v>-20</v>
      </c>
      <c r="O11">
        <f t="shared" si="9"/>
        <v>35</v>
      </c>
      <c r="P11">
        <f t="shared" si="10"/>
        <v>-15</v>
      </c>
      <c r="Q11">
        <f t="shared" si="11"/>
        <v>37.5</v>
      </c>
      <c r="S11" s="28" t="s">
        <v>59</v>
      </c>
      <c r="T11">
        <f ca="1">AVERAGE(OFFSET(J2,0,0,COUNTA(J:J),1))</f>
        <v>-1.7142857142857142</v>
      </c>
    </row>
    <row r="12" spans="1:20" x14ac:dyDescent="0.25">
      <c r="A12">
        <v>11</v>
      </c>
      <c r="B12">
        <v>95</v>
      </c>
      <c r="C12">
        <v>105</v>
      </c>
      <c r="D12">
        <v>91</v>
      </c>
      <c r="E12">
        <v>99</v>
      </c>
      <c r="F12">
        <f t="shared" si="0"/>
        <v>-10</v>
      </c>
      <c r="G12">
        <f t="shared" si="1"/>
        <v>100</v>
      </c>
      <c r="H12">
        <f t="shared" si="2"/>
        <v>4</v>
      </c>
      <c r="I12">
        <f t="shared" si="3"/>
        <v>93</v>
      </c>
      <c r="J12">
        <f t="shared" si="4"/>
        <v>-4</v>
      </c>
      <c r="K12">
        <f t="shared" si="5"/>
        <v>97</v>
      </c>
      <c r="L12">
        <f t="shared" si="6"/>
        <v>14</v>
      </c>
      <c r="M12">
        <f t="shared" si="7"/>
        <v>98</v>
      </c>
      <c r="N12">
        <f t="shared" si="8"/>
        <v>6</v>
      </c>
      <c r="O12">
        <f t="shared" si="9"/>
        <v>102</v>
      </c>
      <c r="P12">
        <f t="shared" si="10"/>
        <v>-8</v>
      </c>
      <c r="Q12">
        <f t="shared" si="11"/>
        <v>95</v>
      </c>
      <c r="S12" s="28" t="s">
        <v>89</v>
      </c>
      <c r="T12">
        <f ca="1">STDEV(OFFSET(J2,0,0,COUNTA(B:B),1))</f>
        <v>7.487718882672751</v>
      </c>
    </row>
    <row r="13" spans="1:20" x14ac:dyDescent="0.25">
      <c r="A13">
        <v>12</v>
      </c>
      <c r="B13">
        <v>15</v>
      </c>
      <c r="C13">
        <v>15</v>
      </c>
      <c r="D13">
        <v>10</v>
      </c>
      <c r="E13">
        <v>12</v>
      </c>
      <c r="F13">
        <f t="shared" si="0"/>
        <v>0</v>
      </c>
      <c r="G13">
        <f t="shared" si="1"/>
        <v>15</v>
      </c>
      <c r="I13">
        <f t="shared" si="3"/>
        <v>12.5</v>
      </c>
      <c r="J13">
        <f t="shared" si="4"/>
        <v>3</v>
      </c>
      <c r="K13">
        <f t="shared" si="5"/>
        <v>13.5</v>
      </c>
      <c r="L13">
        <f t="shared" si="6"/>
        <v>5</v>
      </c>
      <c r="M13">
        <f t="shared" si="7"/>
        <v>12.5</v>
      </c>
      <c r="N13">
        <f t="shared" si="8"/>
        <v>3</v>
      </c>
      <c r="O13">
        <f t="shared" si="9"/>
        <v>13.5</v>
      </c>
      <c r="P13">
        <f t="shared" si="10"/>
        <v>-2</v>
      </c>
      <c r="Q13">
        <f t="shared" si="11"/>
        <v>11</v>
      </c>
      <c r="S13" s="28" t="s">
        <v>90</v>
      </c>
      <c r="T13">
        <f ca="1">T11-1.96*T12</f>
        <v>-16.390214724324306</v>
      </c>
    </row>
    <row r="14" spans="1:20" x14ac:dyDescent="0.25">
      <c r="A14">
        <v>13</v>
      </c>
      <c r="B14">
        <v>26</v>
      </c>
      <c r="C14">
        <v>30</v>
      </c>
      <c r="D14">
        <v>25</v>
      </c>
      <c r="E14">
        <v>31</v>
      </c>
      <c r="F14">
        <f t="shared" si="0"/>
        <v>-4</v>
      </c>
      <c r="G14">
        <f t="shared" si="1"/>
        <v>28</v>
      </c>
      <c r="I14">
        <f t="shared" si="3"/>
        <v>25.5</v>
      </c>
      <c r="J14">
        <f t="shared" si="4"/>
        <v>-5</v>
      </c>
      <c r="K14">
        <f t="shared" si="5"/>
        <v>28.5</v>
      </c>
      <c r="L14">
        <f t="shared" si="6"/>
        <v>5</v>
      </c>
      <c r="M14">
        <f t="shared" si="7"/>
        <v>27.5</v>
      </c>
      <c r="N14">
        <f t="shared" si="8"/>
        <v>-1</v>
      </c>
      <c r="O14">
        <f t="shared" si="9"/>
        <v>30.5</v>
      </c>
      <c r="P14">
        <f t="shared" si="10"/>
        <v>-6</v>
      </c>
      <c r="Q14">
        <f t="shared" si="11"/>
        <v>28</v>
      </c>
      <c r="S14" s="28" t="s">
        <v>91</v>
      </c>
      <c r="T14">
        <f ca="1">T11+1.96*T12</f>
        <v>12.961643295752879</v>
      </c>
    </row>
    <row r="15" spans="1:20" x14ac:dyDescent="0.25">
      <c r="A15">
        <v>16</v>
      </c>
      <c r="B15">
        <v>100</v>
      </c>
      <c r="C15">
        <v>110</v>
      </c>
      <c r="D15">
        <v>95</v>
      </c>
      <c r="E15">
        <v>105</v>
      </c>
      <c r="F15">
        <f t="shared" si="0"/>
        <v>-10</v>
      </c>
      <c r="G15">
        <f t="shared" si="1"/>
        <v>105</v>
      </c>
      <c r="I15">
        <f t="shared" si="3"/>
        <v>97.5</v>
      </c>
      <c r="J15">
        <f t="shared" si="4"/>
        <v>-5</v>
      </c>
      <c r="K15">
        <f t="shared" si="5"/>
        <v>102.5</v>
      </c>
      <c r="L15">
        <f t="shared" si="6"/>
        <v>15</v>
      </c>
      <c r="M15">
        <f t="shared" si="7"/>
        <v>102.5</v>
      </c>
      <c r="N15">
        <f t="shared" si="8"/>
        <v>5</v>
      </c>
      <c r="O15">
        <f t="shared" si="9"/>
        <v>107.5</v>
      </c>
      <c r="P15">
        <f t="shared" si="10"/>
        <v>-10</v>
      </c>
      <c r="Q15">
        <f t="shared" si="11"/>
        <v>100</v>
      </c>
    </row>
    <row r="16" spans="1:20" x14ac:dyDescent="0.25">
      <c r="F16" t="str">
        <f t="shared" si="0"/>
        <v/>
      </c>
      <c r="G16" t="str">
        <f t="shared" si="1"/>
        <v/>
      </c>
      <c r="I16" t="str">
        <f t="shared" si="3"/>
        <v/>
      </c>
      <c r="J16" t="str">
        <f t="shared" si="4"/>
        <v/>
      </c>
      <c r="K16" t="str">
        <f t="shared" si="5"/>
        <v/>
      </c>
      <c r="L16" t="str">
        <f t="shared" si="6"/>
        <v/>
      </c>
      <c r="M16" t="str">
        <f t="shared" si="7"/>
        <v/>
      </c>
      <c r="N16" t="str">
        <f t="shared" si="8"/>
        <v/>
      </c>
      <c r="O16" t="str">
        <f t="shared" si="9"/>
        <v/>
      </c>
      <c r="P16" t="str">
        <f t="shared" si="10"/>
        <v/>
      </c>
      <c r="Q16" t="str">
        <f t="shared" si="11"/>
        <v/>
      </c>
      <c r="S16" s="26" t="s">
        <v>64</v>
      </c>
      <c r="T16">
        <f ca="1">AVERAGE(OFFSET(L2,0,0,COUNTA(L:L),1))</f>
        <v>3.0714285714285716</v>
      </c>
    </row>
    <row r="17" spans="6:20" x14ac:dyDescent="0.25">
      <c r="F17" t="str">
        <f t="shared" si="0"/>
        <v/>
      </c>
      <c r="G17" t="str">
        <f t="shared" si="1"/>
        <v/>
      </c>
      <c r="I17" t="str">
        <f t="shared" si="3"/>
        <v/>
      </c>
      <c r="J17" t="str">
        <f t="shared" si="4"/>
        <v/>
      </c>
      <c r="K17" t="str">
        <f t="shared" si="5"/>
        <v/>
      </c>
      <c r="L17" t="str">
        <f t="shared" si="6"/>
        <v/>
      </c>
      <c r="M17" t="str">
        <f t="shared" si="7"/>
        <v/>
      </c>
      <c r="N17" t="str">
        <f t="shared" si="8"/>
        <v/>
      </c>
      <c r="O17" t="str">
        <f t="shared" si="9"/>
        <v/>
      </c>
      <c r="P17" t="str">
        <f t="shared" si="10"/>
        <v/>
      </c>
      <c r="Q17" t="str">
        <f t="shared" si="11"/>
        <v/>
      </c>
      <c r="S17" s="27" t="s">
        <v>86</v>
      </c>
      <c r="T17">
        <f ca="1">STDEV(OFFSET(L2,0,0,COUNTA(B:B),1))</f>
        <v>8.3155487881649552</v>
      </c>
    </row>
    <row r="18" spans="6:20" x14ac:dyDescent="0.25">
      <c r="F18" t="str">
        <f t="shared" si="0"/>
        <v/>
      </c>
      <c r="G18" t="str">
        <f t="shared" si="1"/>
        <v/>
      </c>
      <c r="I18" t="str">
        <f t="shared" si="3"/>
        <v/>
      </c>
      <c r="J18" t="str">
        <f t="shared" si="4"/>
        <v/>
      </c>
      <c r="K18" t="str">
        <f t="shared" si="5"/>
        <v/>
      </c>
      <c r="L18" t="str">
        <f t="shared" si="6"/>
        <v/>
      </c>
      <c r="M18" t="str">
        <f t="shared" si="7"/>
        <v/>
      </c>
      <c r="N18" t="str">
        <f t="shared" si="8"/>
        <v/>
      </c>
      <c r="O18" t="str">
        <f t="shared" si="9"/>
        <v/>
      </c>
      <c r="P18" t="str">
        <f t="shared" si="10"/>
        <v/>
      </c>
      <c r="Q18" t="str">
        <f t="shared" si="11"/>
        <v/>
      </c>
      <c r="S18" s="27" t="s">
        <v>87</v>
      </c>
      <c r="T18">
        <f ca="1">T16-1.96*T17</f>
        <v>-13.227047053374742</v>
      </c>
    </row>
    <row r="19" spans="6:20" x14ac:dyDescent="0.25">
      <c r="F19" t="str">
        <f t="shared" si="0"/>
        <v/>
      </c>
      <c r="G19" t="str">
        <f t="shared" si="1"/>
        <v/>
      </c>
      <c r="I19" t="str">
        <f t="shared" si="3"/>
        <v/>
      </c>
      <c r="J19" t="str">
        <f t="shared" si="4"/>
        <v/>
      </c>
      <c r="K19" t="str">
        <f t="shared" si="5"/>
        <v/>
      </c>
      <c r="L19" t="str">
        <f t="shared" si="6"/>
        <v/>
      </c>
      <c r="M19" t="str">
        <f t="shared" si="7"/>
        <v/>
      </c>
      <c r="N19" t="str">
        <f t="shared" si="8"/>
        <v/>
      </c>
      <c r="O19" t="str">
        <f t="shared" si="9"/>
        <v/>
      </c>
      <c r="P19" t="str">
        <f t="shared" si="10"/>
        <v/>
      </c>
      <c r="Q19" t="str">
        <f t="shared" si="11"/>
        <v/>
      </c>
      <c r="S19" s="27" t="s">
        <v>88</v>
      </c>
      <c r="T19">
        <f ca="1">T16+1.96*T17</f>
        <v>19.369904196231886</v>
      </c>
    </row>
    <row r="20" spans="6:20" x14ac:dyDescent="0.25">
      <c r="F20" t="str">
        <f t="shared" si="0"/>
        <v/>
      </c>
      <c r="G20" t="str">
        <f t="shared" si="1"/>
        <v/>
      </c>
      <c r="I20" t="str">
        <f t="shared" si="3"/>
        <v/>
      </c>
      <c r="J20" t="str">
        <f t="shared" si="4"/>
        <v/>
      </c>
      <c r="K20" t="str">
        <f t="shared" si="5"/>
        <v/>
      </c>
      <c r="L20" t="str">
        <f t="shared" si="6"/>
        <v/>
      </c>
      <c r="M20" t="str">
        <f t="shared" si="7"/>
        <v/>
      </c>
      <c r="N20" t="str">
        <f t="shared" si="8"/>
        <v/>
      </c>
      <c r="O20" t="str">
        <f t="shared" si="9"/>
        <v/>
      </c>
      <c r="P20" t="str">
        <f t="shared" si="10"/>
        <v/>
      </c>
      <c r="Q20" t="str">
        <f t="shared" si="11"/>
        <v/>
      </c>
    </row>
    <row r="21" spans="6:20" x14ac:dyDescent="0.25">
      <c r="F21" t="str">
        <f t="shared" si="0"/>
        <v/>
      </c>
      <c r="G21" t="str">
        <f t="shared" si="1"/>
        <v/>
      </c>
      <c r="I21" t="str">
        <f t="shared" si="3"/>
        <v/>
      </c>
      <c r="J21" t="str">
        <f t="shared" si="4"/>
        <v/>
      </c>
      <c r="K21" t="str">
        <f t="shared" si="5"/>
        <v/>
      </c>
      <c r="L21" t="str">
        <f t="shared" si="6"/>
        <v/>
      </c>
      <c r="M21" t="str">
        <f t="shared" si="7"/>
        <v/>
      </c>
      <c r="N21" t="str">
        <f t="shared" si="8"/>
        <v/>
      </c>
      <c r="O21" t="str">
        <f t="shared" si="9"/>
        <v/>
      </c>
      <c r="P21" t="str">
        <f t="shared" si="10"/>
        <v/>
      </c>
      <c r="Q21" t="str">
        <f t="shared" si="11"/>
        <v/>
      </c>
      <c r="S21" s="19" t="s">
        <v>65</v>
      </c>
      <c r="T21">
        <f ca="1">AVERAGE(OFFSET(N2,0,0,COUNTA(N:N),1))</f>
        <v>0.5714285714285714</v>
      </c>
    </row>
    <row r="22" spans="6:20" x14ac:dyDescent="0.25">
      <c r="F22" t="str">
        <f t="shared" si="0"/>
        <v/>
      </c>
      <c r="G22" t="str">
        <f t="shared" si="1"/>
        <v/>
      </c>
      <c r="I22" t="str">
        <f t="shared" si="3"/>
        <v/>
      </c>
      <c r="J22" t="str">
        <f t="shared" si="4"/>
        <v/>
      </c>
      <c r="K22" t="str">
        <f t="shared" si="5"/>
        <v/>
      </c>
      <c r="L22" t="str">
        <f t="shared" si="6"/>
        <v/>
      </c>
      <c r="M22" t="str">
        <f t="shared" si="7"/>
        <v/>
      </c>
      <c r="N22" t="str">
        <f t="shared" si="8"/>
        <v/>
      </c>
      <c r="O22" t="str">
        <f t="shared" si="9"/>
        <v/>
      </c>
      <c r="P22" t="str">
        <f t="shared" si="10"/>
        <v/>
      </c>
      <c r="Q22" t="str">
        <f t="shared" si="11"/>
        <v/>
      </c>
      <c r="S22" s="19" t="s">
        <v>83</v>
      </c>
      <c r="T22">
        <f ca="1">STDEV(OFFSET(N2,0,0,COUNTA(B:B),1))</f>
        <v>9.0529577462862338</v>
      </c>
    </row>
    <row r="23" spans="6:20" x14ac:dyDescent="0.25">
      <c r="F23" t="str">
        <f t="shared" si="0"/>
        <v/>
      </c>
      <c r="G23" t="str">
        <f t="shared" si="1"/>
        <v/>
      </c>
      <c r="I23" t="str">
        <f t="shared" si="3"/>
        <v/>
      </c>
      <c r="J23" t="str">
        <f t="shared" si="4"/>
        <v/>
      </c>
      <c r="K23" t="str">
        <f t="shared" si="5"/>
        <v/>
      </c>
      <c r="L23" t="str">
        <f t="shared" si="6"/>
        <v/>
      </c>
      <c r="M23" t="str">
        <f t="shared" si="7"/>
        <v/>
      </c>
      <c r="N23" t="str">
        <f t="shared" si="8"/>
        <v/>
      </c>
      <c r="O23" t="str">
        <f t="shared" si="9"/>
        <v/>
      </c>
      <c r="P23" t="str">
        <f t="shared" si="10"/>
        <v/>
      </c>
      <c r="Q23" t="str">
        <f t="shared" si="11"/>
        <v/>
      </c>
      <c r="S23" s="19" t="s">
        <v>84</v>
      </c>
      <c r="T23">
        <f ca="1">T21-1.96*T22</f>
        <v>-17.172368611292445</v>
      </c>
    </row>
    <row r="24" spans="6:20" x14ac:dyDescent="0.25">
      <c r="F24" t="str">
        <f t="shared" si="0"/>
        <v/>
      </c>
      <c r="G24" t="str">
        <f t="shared" si="1"/>
        <v/>
      </c>
      <c r="I24" t="str">
        <f t="shared" si="3"/>
        <v/>
      </c>
      <c r="J24" t="str">
        <f t="shared" si="4"/>
        <v/>
      </c>
      <c r="K24" t="str">
        <f t="shared" si="5"/>
        <v/>
      </c>
      <c r="L24" t="str">
        <f t="shared" si="6"/>
        <v/>
      </c>
      <c r="M24" t="str">
        <f t="shared" si="7"/>
        <v/>
      </c>
      <c r="N24" t="str">
        <f t="shared" si="8"/>
        <v/>
      </c>
      <c r="O24" t="str">
        <f t="shared" si="9"/>
        <v/>
      </c>
      <c r="P24" t="str">
        <f t="shared" si="10"/>
        <v/>
      </c>
      <c r="Q24" t="str">
        <f t="shared" si="11"/>
        <v/>
      </c>
      <c r="S24" s="19" t="s">
        <v>85</v>
      </c>
      <c r="T24">
        <f ca="1">T21+1.96*T22</f>
        <v>18.315225754149591</v>
      </c>
    </row>
    <row r="25" spans="6:20" x14ac:dyDescent="0.25">
      <c r="F25" t="str">
        <f t="shared" si="0"/>
        <v/>
      </c>
      <c r="G25" t="str">
        <f t="shared" si="1"/>
        <v/>
      </c>
      <c r="I25" t="str">
        <f t="shared" si="3"/>
        <v/>
      </c>
      <c r="J25" t="str">
        <f t="shared" si="4"/>
        <v/>
      </c>
      <c r="K25" t="str">
        <f t="shared" si="5"/>
        <v/>
      </c>
      <c r="L25" t="str">
        <f t="shared" si="6"/>
        <v/>
      </c>
      <c r="M25" t="str">
        <f t="shared" si="7"/>
        <v/>
      </c>
      <c r="N25" t="str">
        <f t="shared" si="8"/>
        <v/>
      </c>
      <c r="O25" t="str">
        <f t="shared" si="9"/>
        <v/>
      </c>
      <c r="P25" t="str">
        <f t="shared" si="10"/>
        <v/>
      </c>
      <c r="Q25" t="str">
        <f t="shared" si="11"/>
        <v/>
      </c>
    </row>
    <row r="26" spans="6:20" x14ac:dyDescent="0.25">
      <c r="F26" t="str">
        <f t="shared" si="0"/>
        <v/>
      </c>
      <c r="G26" t="str">
        <f t="shared" si="1"/>
        <v/>
      </c>
      <c r="I26" t="str">
        <f t="shared" si="3"/>
        <v/>
      </c>
      <c r="J26" t="str">
        <f t="shared" si="4"/>
        <v/>
      </c>
      <c r="K26" t="str">
        <f t="shared" si="5"/>
        <v/>
      </c>
      <c r="L26" t="str">
        <f t="shared" si="6"/>
        <v/>
      </c>
      <c r="M26" t="str">
        <f t="shared" si="7"/>
        <v/>
      </c>
      <c r="N26" t="str">
        <f t="shared" si="8"/>
        <v/>
      </c>
      <c r="O26" t="str">
        <f t="shared" si="9"/>
        <v/>
      </c>
      <c r="P26" t="str">
        <f t="shared" si="10"/>
        <v/>
      </c>
      <c r="Q26" t="str">
        <f t="shared" si="11"/>
        <v/>
      </c>
      <c r="S26" s="28" t="s">
        <v>79</v>
      </c>
      <c r="T26">
        <f ca="1">AVERAGE(OFFSET(P2,0,0,COUNTA(P:P),1))</f>
        <v>-2.5</v>
      </c>
    </row>
    <row r="27" spans="6:20" x14ac:dyDescent="0.25">
      <c r="F27" t="str">
        <f t="shared" si="0"/>
        <v/>
      </c>
      <c r="G27" t="str">
        <f t="shared" si="1"/>
        <v/>
      </c>
      <c r="I27" t="str">
        <f t="shared" si="3"/>
        <v/>
      </c>
      <c r="J27" t="str">
        <f t="shared" si="4"/>
        <v/>
      </c>
      <c r="K27" t="str">
        <f t="shared" si="5"/>
        <v/>
      </c>
      <c r="L27" t="str">
        <f t="shared" si="6"/>
        <v/>
      </c>
      <c r="M27" t="str">
        <f t="shared" si="7"/>
        <v/>
      </c>
      <c r="N27" t="str">
        <f t="shared" si="8"/>
        <v/>
      </c>
      <c r="O27" t="str">
        <f t="shared" si="9"/>
        <v/>
      </c>
      <c r="P27" t="str">
        <f t="shared" si="10"/>
        <v/>
      </c>
      <c r="Q27" t="str">
        <f t="shared" si="11"/>
        <v/>
      </c>
      <c r="S27" s="28" t="s">
        <v>80</v>
      </c>
      <c r="T27">
        <f ca="1">STDEV(OFFSET(P2,0,0,COUNTA(P:P),1))</f>
        <v>8.5101749055514091</v>
      </c>
    </row>
    <row r="28" spans="6:20" x14ac:dyDescent="0.25">
      <c r="F28" t="str">
        <f t="shared" si="0"/>
        <v/>
      </c>
      <c r="G28" t="str">
        <f t="shared" si="1"/>
        <v/>
      </c>
      <c r="I28" t="str">
        <f t="shared" si="3"/>
        <v/>
      </c>
      <c r="J28" t="str">
        <f t="shared" si="4"/>
        <v/>
      </c>
      <c r="K28" t="str">
        <f t="shared" si="5"/>
        <v/>
      </c>
      <c r="L28" t="str">
        <f t="shared" si="6"/>
        <v/>
      </c>
      <c r="M28" t="str">
        <f t="shared" si="7"/>
        <v/>
      </c>
      <c r="N28" t="str">
        <f t="shared" si="8"/>
        <v/>
      </c>
      <c r="O28" t="str">
        <f t="shared" si="9"/>
        <v/>
      </c>
      <c r="P28" t="str">
        <f t="shared" si="10"/>
        <v/>
      </c>
      <c r="Q28" t="str">
        <f t="shared" si="11"/>
        <v/>
      </c>
      <c r="S28" s="28" t="s">
        <v>81</v>
      </c>
      <c r="T28">
        <f ca="1">T26-1.96*T27</f>
        <v>-19.179942814880761</v>
      </c>
    </row>
    <row r="29" spans="6:20" x14ac:dyDescent="0.25">
      <c r="F29" t="str">
        <f t="shared" si="0"/>
        <v/>
      </c>
      <c r="G29" t="str">
        <f t="shared" si="1"/>
        <v/>
      </c>
      <c r="I29" t="str">
        <f t="shared" si="3"/>
        <v/>
      </c>
      <c r="J29" t="str">
        <f t="shared" si="4"/>
        <v/>
      </c>
      <c r="K29" t="str">
        <f t="shared" si="5"/>
        <v/>
      </c>
      <c r="L29" t="str">
        <f t="shared" si="6"/>
        <v/>
      </c>
      <c r="M29" t="str">
        <f t="shared" si="7"/>
        <v/>
      </c>
      <c r="N29" t="str">
        <f t="shared" si="8"/>
        <v/>
      </c>
      <c r="O29" t="str">
        <f t="shared" si="9"/>
        <v/>
      </c>
      <c r="P29" t="str">
        <f t="shared" si="10"/>
        <v/>
      </c>
      <c r="Q29" t="str">
        <f t="shared" si="11"/>
        <v/>
      </c>
      <c r="S29" s="28" t="s">
        <v>82</v>
      </c>
      <c r="T29">
        <f ca="1">T26+1.96*T27</f>
        <v>14.179942814880761</v>
      </c>
    </row>
    <row r="30" spans="6:20" x14ac:dyDescent="0.25">
      <c r="F30" t="str">
        <f t="shared" si="0"/>
        <v/>
      </c>
      <c r="G30" t="str">
        <f t="shared" si="1"/>
        <v/>
      </c>
      <c r="I30" t="str">
        <f t="shared" si="3"/>
        <v/>
      </c>
      <c r="J30" t="str">
        <f t="shared" si="4"/>
        <v/>
      </c>
      <c r="K30" t="str">
        <f t="shared" si="5"/>
        <v/>
      </c>
      <c r="L30" t="str">
        <f t="shared" si="6"/>
        <v/>
      </c>
      <c r="M30" t="str">
        <f t="shared" si="7"/>
        <v/>
      </c>
      <c r="N30" t="str">
        <f t="shared" si="8"/>
        <v/>
      </c>
      <c r="O30" t="str">
        <f t="shared" si="9"/>
        <v/>
      </c>
      <c r="P30" t="str">
        <f t="shared" si="10"/>
        <v/>
      </c>
      <c r="Q30" t="str">
        <f t="shared" si="11"/>
        <v/>
      </c>
    </row>
    <row r="31" spans="6:20" x14ac:dyDescent="0.25">
      <c r="F31" t="str">
        <f t="shared" si="0"/>
        <v/>
      </c>
      <c r="G31" t="str">
        <f t="shared" si="1"/>
        <v/>
      </c>
      <c r="I31" t="str">
        <f t="shared" si="3"/>
        <v/>
      </c>
      <c r="J31" t="str">
        <f t="shared" si="4"/>
        <v/>
      </c>
      <c r="K31" t="str">
        <f t="shared" si="5"/>
        <v/>
      </c>
      <c r="L31" t="str">
        <f t="shared" si="6"/>
        <v/>
      </c>
      <c r="M31" t="str">
        <f t="shared" si="7"/>
        <v/>
      </c>
      <c r="N31" t="str">
        <f t="shared" si="8"/>
        <v/>
      </c>
      <c r="O31" t="str">
        <f t="shared" si="9"/>
        <v/>
      </c>
      <c r="P31" t="str">
        <f t="shared" si="10"/>
        <v/>
      </c>
      <c r="Q31" t="str">
        <f t="shared" si="11"/>
        <v/>
      </c>
    </row>
    <row r="32" spans="6:20" x14ac:dyDescent="0.25">
      <c r="F32" t="str">
        <f t="shared" si="0"/>
        <v/>
      </c>
      <c r="G32" t="str">
        <f t="shared" si="1"/>
        <v/>
      </c>
      <c r="I32" t="str">
        <f t="shared" si="3"/>
        <v/>
      </c>
      <c r="J32" t="str">
        <f t="shared" si="4"/>
        <v/>
      </c>
      <c r="K32" t="str">
        <f t="shared" si="5"/>
        <v/>
      </c>
      <c r="L32" t="str">
        <f t="shared" si="6"/>
        <v/>
      </c>
      <c r="M32" t="str">
        <f t="shared" si="7"/>
        <v/>
      </c>
      <c r="N32" t="str">
        <f t="shared" si="8"/>
        <v/>
      </c>
      <c r="O32" t="str">
        <f t="shared" si="9"/>
        <v/>
      </c>
      <c r="P32" t="str">
        <f t="shared" si="10"/>
        <v/>
      </c>
      <c r="Q32" t="str">
        <f t="shared" si="11"/>
        <v/>
      </c>
    </row>
    <row r="33" spans="6:17" x14ac:dyDescent="0.25">
      <c r="F33" t="str">
        <f t="shared" si="0"/>
        <v/>
      </c>
      <c r="G33" t="str">
        <f t="shared" si="1"/>
        <v/>
      </c>
      <c r="I33" t="str">
        <f t="shared" si="3"/>
        <v/>
      </c>
      <c r="J33" t="str">
        <f t="shared" si="4"/>
        <v/>
      </c>
      <c r="K33" t="str">
        <f t="shared" si="5"/>
        <v/>
      </c>
      <c r="L33" t="str">
        <f t="shared" si="6"/>
        <v/>
      </c>
      <c r="M33" t="str">
        <f t="shared" si="7"/>
        <v/>
      </c>
      <c r="N33" t="str">
        <f t="shared" si="8"/>
        <v/>
      </c>
      <c r="O33" t="str">
        <f t="shared" si="9"/>
        <v/>
      </c>
      <c r="P33" t="str">
        <f t="shared" si="10"/>
        <v/>
      </c>
      <c r="Q33" t="str">
        <f t="shared" si="11"/>
        <v/>
      </c>
    </row>
    <row r="34" spans="6:17" x14ac:dyDescent="0.25">
      <c r="F34" t="str">
        <f t="shared" si="0"/>
        <v/>
      </c>
      <c r="G34" t="str">
        <f t="shared" si="1"/>
        <v/>
      </c>
      <c r="I34" t="str">
        <f t="shared" si="3"/>
        <v/>
      </c>
      <c r="J34" t="str">
        <f t="shared" si="4"/>
        <v/>
      </c>
      <c r="K34" t="str">
        <f t="shared" si="5"/>
        <v/>
      </c>
      <c r="L34" t="str">
        <f t="shared" si="6"/>
        <v/>
      </c>
      <c r="M34" t="str">
        <f t="shared" si="7"/>
        <v/>
      </c>
      <c r="N34" t="str">
        <f t="shared" si="8"/>
        <v/>
      </c>
      <c r="O34" t="str">
        <f t="shared" si="9"/>
        <v/>
      </c>
      <c r="P34" t="str">
        <f t="shared" si="10"/>
        <v/>
      </c>
      <c r="Q34" t="str">
        <f t="shared" si="11"/>
        <v/>
      </c>
    </row>
    <row r="35" spans="6:17" x14ac:dyDescent="0.25">
      <c r="F35" t="str">
        <f t="shared" si="0"/>
        <v/>
      </c>
      <c r="G35" t="str">
        <f t="shared" si="1"/>
        <v/>
      </c>
      <c r="I35" t="str">
        <f t="shared" si="3"/>
        <v/>
      </c>
      <c r="J35" t="str">
        <f t="shared" si="4"/>
        <v/>
      </c>
      <c r="K35" t="str">
        <f t="shared" si="5"/>
        <v/>
      </c>
      <c r="L35" t="str">
        <f t="shared" si="6"/>
        <v/>
      </c>
      <c r="M35" t="str">
        <f t="shared" si="7"/>
        <v/>
      </c>
      <c r="N35" t="str">
        <f t="shared" si="8"/>
        <v/>
      </c>
      <c r="O35" t="str">
        <f t="shared" si="9"/>
        <v/>
      </c>
      <c r="P35" t="str">
        <f t="shared" si="10"/>
        <v/>
      </c>
      <c r="Q35" t="str">
        <f t="shared" si="11"/>
        <v/>
      </c>
    </row>
    <row r="36" spans="6:17" x14ac:dyDescent="0.25">
      <c r="F36" t="str">
        <f t="shared" si="0"/>
        <v/>
      </c>
      <c r="G36" t="str">
        <f t="shared" si="1"/>
        <v/>
      </c>
      <c r="I36" t="str">
        <f t="shared" si="3"/>
        <v/>
      </c>
      <c r="J36" t="str">
        <f t="shared" si="4"/>
        <v/>
      </c>
      <c r="K36" t="str">
        <f t="shared" si="5"/>
        <v/>
      </c>
      <c r="L36" t="str">
        <f t="shared" si="6"/>
        <v/>
      </c>
      <c r="M36" t="str">
        <f t="shared" si="7"/>
        <v/>
      </c>
      <c r="N36" t="str">
        <f t="shared" si="8"/>
        <v/>
      </c>
      <c r="O36" t="str">
        <f t="shared" si="9"/>
        <v/>
      </c>
      <c r="P36" t="str">
        <f t="shared" si="10"/>
        <v/>
      </c>
      <c r="Q36" t="str">
        <f t="shared" si="11"/>
        <v/>
      </c>
    </row>
    <row r="37" spans="6:17" x14ac:dyDescent="0.25">
      <c r="F37" t="str">
        <f t="shared" si="0"/>
        <v/>
      </c>
      <c r="G37" t="str">
        <f t="shared" si="1"/>
        <v/>
      </c>
      <c r="I37" t="str">
        <f t="shared" si="3"/>
        <v/>
      </c>
      <c r="J37" t="str">
        <f t="shared" si="4"/>
        <v/>
      </c>
      <c r="K37" t="str">
        <f t="shared" si="5"/>
        <v/>
      </c>
      <c r="L37" t="str">
        <f t="shared" si="6"/>
        <v/>
      </c>
      <c r="M37" t="str">
        <f t="shared" si="7"/>
        <v/>
      </c>
      <c r="N37" t="str">
        <f t="shared" si="8"/>
        <v/>
      </c>
      <c r="O37" t="str">
        <f t="shared" si="9"/>
        <v/>
      </c>
      <c r="P37" t="str">
        <f t="shared" si="10"/>
        <v/>
      </c>
      <c r="Q37" t="str">
        <f t="shared" si="11"/>
        <v/>
      </c>
    </row>
    <row r="38" spans="6:17" x14ac:dyDescent="0.25">
      <c r="F38" t="str">
        <f t="shared" si="0"/>
        <v/>
      </c>
      <c r="G38" t="str">
        <f t="shared" si="1"/>
        <v/>
      </c>
      <c r="I38" t="str">
        <f t="shared" si="3"/>
        <v/>
      </c>
      <c r="J38" t="str">
        <f t="shared" si="4"/>
        <v/>
      </c>
      <c r="K38" t="str">
        <f t="shared" si="5"/>
        <v/>
      </c>
      <c r="L38" t="str">
        <f t="shared" si="6"/>
        <v/>
      </c>
      <c r="M38" t="str">
        <f t="shared" si="7"/>
        <v/>
      </c>
      <c r="N38" t="str">
        <f t="shared" si="8"/>
        <v/>
      </c>
      <c r="O38" t="str">
        <f t="shared" si="9"/>
        <v/>
      </c>
      <c r="P38" t="str">
        <f t="shared" si="10"/>
        <v/>
      </c>
      <c r="Q38" t="str">
        <f t="shared" si="11"/>
        <v/>
      </c>
    </row>
    <row r="39" spans="6:17" x14ac:dyDescent="0.25">
      <c r="F39" t="str">
        <f t="shared" si="0"/>
        <v/>
      </c>
      <c r="G39" t="str">
        <f t="shared" si="1"/>
        <v/>
      </c>
      <c r="I39" t="str">
        <f t="shared" si="3"/>
        <v/>
      </c>
      <c r="J39" t="str">
        <f t="shared" si="4"/>
        <v/>
      </c>
      <c r="K39" t="str">
        <f t="shared" si="5"/>
        <v/>
      </c>
      <c r="L39" t="str">
        <f t="shared" si="6"/>
        <v/>
      </c>
      <c r="M39" t="str">
        <f t="shared" si="7"/>
        <v/>
      </c>
      <c r="N39" t="str">
        <f t="shared" si="8"/>
        <v/>
      </c>
      <c r="O39" t="str">
        <f t="shared" si="9"/>
        <v/>
      </c>
      <c r="P39" t="str">
        <f t="shared" si="10"/>
        <v/>
      </c>
      <c r="Q39" t="str">
        <f t="shared" si="11"/>
        <v/>
      </c>
    </row>
    <row r="40" spans="6:17" x14ac:dyDescent="0.25">
      <c r="F40" t="str">
        <f t="shared" si="0"/>
        <v/>
      </c>
      <c r="G40" t="str">
        <f t="shared" si="1"/>
        <v/>
      </c>
      <c r="I40" t="str">
        <f t="shared" si="3"/>
        <v/>
      </c>
      <c r="J40" t="str">
        <f t="shared" si="4"/>
        <v/>
      </c>
      <c r="K40" t="str">
        <f t="shared" si="5"/>
        <v/>
      </c>
      <c r="L40" t="str">
        <f t="shared" si="6"/>
        <v/>
      </c>
      <c r="M40" t="str">
        <f t="shared" si="7"/>
        <v/>
      </c>
      <c r="N40" t="str">
        <f t="shared" si="8"/>
        <v/>
      </c>
      <c r="O40" t="str">
        <f t="shared" si="9"/>
        <v/>
      </c>
      <c r="P40" t="str">
        <f t="shared" si="10"/>
        <v/>
      </c>
      <c r="Q40" t="str">
        <f t="shared" si="11"/>
        <v/>
      </c>
    </row>
    <row r="41" spans="6:17" x14ac:dyDescent="0.25">
      <c r="F41" t="str">
        <f t="shared" si="0"/>
        <v/>
      </c>
      <c r="G41" t="str">
        <f t="shared" si="1"/>
        <v/>
      </c>
      <c r="I41" t="str">
        <f t="shared" si="3"/>
        <v/>
      </c>
      <c r="J41" t="str">
        <f t="shared" si="4"/>
        <v/>
      </c>
      <c r="K41" t="str">
        <f t="shared" si="5"/>
        <v/>
      </c>
      <c r="L41" t="str">
        <f t="shared" si="6"/>
        <v/>
      </c>
      <c r="M41" t="str">
        <f t="shared" si="7"/>
        <v/>
      </c>
      <c r="N41" t="str">
        <f t="shared" si="8"/>
        <v/>
      </c>
      <c r="O41" t="str">
        <f t="shared" si="9"/>
        <v/>
      </c>
      <c r="P41" t="str">
        <f t="shared" si="10"/>
        <v/>
      </c>
      <c r="Q41" t="str">
        <f t="shared" si="11"/>
        <v/>
      </c>
    </row>
    <row r="42" spans="6:17" x14ac:dyDescent="0.25">
      <c r="F42" t="str">
        <f t="shared" si="0"/>
        <v/>
      </c>
      <c r="G42" t="str">
        <f t="shared" si="1"/>
        <v/>
      </c>
      <c r="I42" t="str">
        <f t="shared" si="3"/>
        <v/>
      </c>
      <c r="J42" t="str">
        <f t="shared" si="4"/>
        <v/>
      </c>
      <c r="K42" t="str">
        <f t="shared" si="5"/>
        <v/>
      </c>
      <c r="L42" t="str">
        <f t="shared" si="6"/>
        <v/>
      </c>
      <c r="M42" t="str">
        <f t="shared" si="7"/>
        <v/>
      </c>
      <c r="N42" t="str">
        <f t="shared" si="8"/>
        <v/>
      </c>
      <c r="O42" t="str">
        <f t="shared" si="9"/>
        <v/>
      </c>
      <c r="P42" t="str">
        <f t="shared" si="10"/>
        <v/>
      </c>
      <c r="Q42" t="str">
        <f t="shared" si="11"/>
        <v/>
      </c>
    </row>
    <row r="43" spans="6:17" x14ac:dyDescent="0.25">
      <c r="F43" t="str">
        <f t="shared" si="0"/>
        <v/>
      </c>
      <c r="G43" t="str">
        <f t="shared" si="1"/>
        <v/>
      </c>
      <c r="I43" t="str">
        <f t="shared" si="3"/>
        <v/>
      </c>
      <c r="J43" t="str">
        <f t="shared" si="4"/>
        <v/>
      </c>
      <c r="K43" t="str">
        <f t="shared" si="5"/>
        <v/>
      </c>
      <c r="L43" t="str">
        <f t="shared" si="6"/>
        <v/>
      </c>
      <c r="M43" t="str">
        <f t="shared" si="7"/>
        <v/>
      </c>
      <c r="N43" t="str">
        <f t="shared" si="8"/>
        <v/>
      </c>
      <c r="O43" t="str">
        <f t="shared" si="9"/>
        <v/>
      </c>
      <c r="P43" t="str">
        <f t="shared" si="10"/>
        <v/>
      </c>
      <c r="Q43" t="str">
        <f t="shared" si="11"/>
        <v/>
      </c>
    </row>
    <row r="44" spans="6:17" x14ac:dyDescent="0.25">
      <c r="F44" t="str">
        <f t="shared" si="0"/>
        <v/>
      </c>
      <c r="G44" t="str">
        <f t="shared" si="1"/>
        <v/>
      </c>
      <c r="I44" t="str">
        <f t="shared" si="3"/>
        <v/>
      </c>
      <c r="J44" t="str">
        <f t="shared" si="4"/>
        <v/>
      </c>
      <c r="K44" t="str">
        <f t="shared" si="5"/>
        <v/>
      </c>
      <c r="L44" t="str">
        <f t="shared" si="6"/>
        <v/>
      </c>
      <c r="M44" t="str">
        <f t="shared" si="7"/>
        <v/>
      </c>
      <c r="N44" t="str">
        <f t="shared" si="8"/>
        <v/>
      </c>
      <c r="O44" t="str">
        <f t="shared" si="9"/>
        <v/>
      </c>
      <c r="P44" t="str">
        <f t="shared" si="10"/>
        <v/>
      </c>
      <c r="Q44" t="str">
        <f t="shared" si="11"/>
        <v/>
      </c>
    </row>
    <row r="45" spans="6:17" x14ac:dyDescent="0.25">
      <c r="F45" t="str">
        <f t="shared" si="0"/>
        <v/>
      </c>
      <c r="G45" t="str">
        <f t="shared" si="1"/>
        <v/>
      </c>
      <c r="I45" t="str">
        <f t="shared" si="3"/>
        <v/>
      </c>
      <c r="J45" t="str">
        <f t="shared" si="4"/>
        <v/>
      </c>
      <c r="K45" t="str">
        <f t="shared" si="5"/>
        <v/>
      </c>
      <c r="L45" t="str">
        <f t="shared" si="6"/>
        <v/>
      </c>
      <c r="M45" t="str">
        <f t="shared" si="7"/>
        <v/>
      </c>
      <c r="N45" t="str">
        <f t="shared" si="8"/>
        <v/>
      </c>
      <c r="O45" t="str">
        <f t="shared" si="9"/>
        <v/>
      </c>
      <c r="P45" t="str">
        <f t="shared" si="10"/>
        <v/>
      </c>
      <c r="Q45" t="str">
        <f t="shared" si="11"/>
        <v/>
      </c>
    </row>
    <row r="46" spans="6:17" x14ac:dyDescent="0.25">
      <c r="F46" t="str">
        <f t="shared" si="0"/>
        <v/>
      </c>
      <c r="G46" t="str">
        <f t="shared" si="1"/>
        <v/>
      </c>
      <c r="I46" t="str">
        <f t="shared" si="3"/>
        <v/>
      </c>
      <c r="J46" t="str">
        <f t="shared" si="4"/>
        <v/>
      </c>
      <c r="K46" t="str">
        <f t="shared" si="5"/>
        <v/>
      </c>
      <c r="L46" t="str">
        <f t="shared" si="6"/>
        <v/>
      </c>
      <c r="M46" t="str">
        <f t="shared" si="7"/>
        <v/>
      </c>
      <c r="N46" t="str">
        <f t="shared" si="8"/>
        <v/>
      </c>
      <c r="O46" t="str">
        <f t="shared" si="9"/>
        <v/>
      </c>
      <c r="P46" t="str">
        <f t="shared" si="10"/>
        <v/>
      </c>
      <c r="Q46" t="str">
        <f t="shared" si="11"/>
        <v/>
      </c>
    </row>
    <row r="47" spans="6:17" x14ac:dyDescent="0.25">
      <c r="F47" t="str">
        <f t="shared" si="0"/>
        <v/>
      </c>
      <c r="G47" t="str">
        <f t="shared" si="1"/>
        <v/>
      </c>
      <c r="I47" t="str">
        <f t="shared" si="3"/>
        <v/>
      </c>
      <c r="J47" t="str">
        <f t="shared" si="4"/>
        <v/>
      </c>
      <c r="K47" t="str">
        <f t="shared" si="5"/>
        <v/>
      </c>
      <c r="L47" t="str">
        <f t="shared" si="6"/>
        <v/>
      </c>
      <c r="M47" t="str">
        <f t="shared" si="7"/>
        <v/>
      </c>
      <c r="N47" t="str">
        <f t="shared" si="8"/>
        <v/>
      </c>
      <c r="O47" t="str">
        <f t="shared" si="9"/>
        <v/>
      </c>
      <c r="P47" t="str">
        <f t="shared" si="10"/>
        <v/>
      </c>
      <c r="Q47" t="str">
        <f t="shared" si="11"/>
        <v/>
      </c>
    </row>
    <row r="48" spans="6:17" x14ac:dyDescent="0.25">
      <c r="F48" t="str">
        <f t="shared" si="0"/>
        <v/>
      </c>
      <c r="G48" t="str">
        <f t="shared" si="1"/>
        <v/>
      </c>
      <c r="I48" t="str">
        <f t="shared" si="3"/>
        <v/>
      </c>
      <c r="J48" t="str">
        <f t="shared" si="4"/>
        <v/>
      </c>
      <c r="K48" t="str">
        <f t="shared" si="5"/>
        <v/>
      </c>
      <c r="L48" t="str">
        <f t="shared" si="6"/>
        <v/>
      </c>
      <c r="M48" t="str">
        <f t="shared" si="7"/>
        <v/>
      </c>
      <c r="N48" t="str">
        <f t="shared" si="8"/>
        <v/>
      </c>
      <c r="O48" t="str">
        <f t="shared" si="9"/>
        <v/>
      </c>
      <c r="P48" t="str">
        <f t="shared" si="10"/>
        <v/>
      </c>
      <c r="Q48" t="str">
        <f t="shared" si="11"/>
        <v/>
      </c>
    </row>
    <row r="49" spans="6:17" x14ac:dyDescent="0.25">
      <c r="F49" t="str">
        <f t="shared" si="0"/>
        <v/>
      </c>
      <c r="G49" t="str">
        <f t="shared" si="1"/>
        <v/>
      </c>
      <c r="I49" t="str">
        <f t="shared" si="3"/>
        <v/>
      </c>
      <c r="J49" t="str">
        <f t="shared" si="4"/>
        <v/>
      </c>
      <c r="K49" t="str">
        <f t="shared" si="5"/>
        <v/>
      </c>
      <c r="L49" t="str">
        <f t="shared" si="6"/>
        <v/>
      </c>
      <c r="M49" t="str">
        <f t="shared" si="7"/>
        <v/>
      </c>
      <c r="N49" t="str">
        <f t="shared" si="8"/>
        <v/>
      </c>
      <c r="O49" t="str">
        <f t="shared" si="9"/>
        <v/>
      </c>
      <c r="P49" t="str">
        <f t="shared" si="10"/>
        <v/>
      </c>
      <c r="Q49" t="str">
        <f t="shared" si="11"/>
        <v/>
      </c>
    </row>
    <row r="50" spans="6:17" x14ac:dyDescent="0.25">
      <c r="F50" t="str">
        <f t="shared" si="0"/>
        <v/>
      </c>
      <c r="G50" t="str">
        <f t="shared" si="1"/>
        <v/>
      </c>
      <c r="I50" t="str">
        <f t="shared" si="3"/>
        <v/>
      </c>
      <c r="J50" t="str">
        <f t="shared" si="4"/>
        <v/>
      </c>
      <c r="K50" t="str">
        <f t="shared" si="5"/>
        <v/>
      </c>
      <c r="L50" t="str">
        <f t="shared" si="6"/>
        <v/>
      </c>
      <c r="M50" t="str">
        <f t="shared" si="7"/>
        <v/>
      </c>
      <c r="N50" t="str">
        <f t="shared" si="8"/>
        <v/>
      </c>
      <c r="O50" t="str">
        <f t="shared" si="9"/>
        <v/>
      </c>
      <c r="P50" t="str">
        <f t="shared" si="10"/>
        <v/>
      </c>
      <c r="Q50" t="str">
        <f t="shared" si="11"/>
        <v/>
      </c>
    </row>
    <row r="51" spans="6:17" x14ac:dyDescent="0.25">
      <c r="F51" t="str">
        <f t="shared" si="0"/>
        <v/>
      </c>
      <c r="G51" t="str">
        <f t="shared" si="1"/>
        <v/>
      </c>
      <c r="I51" t="str">
        <f t="shared" si="3"/>
        <v/>
      </c>
      <c r="J51" t="str">
        <f t="shared" si="4"/>
        <v/>
      </c>
      <c r="K51" t="str">
        <f t="shared" si="5"/>
        <v/>
      </c>
      <c r="L51" t="str">
        <f t="shared" si="6"/>
        <v/>
      </c>
      <c r="M51" t="str">
        <f t="shared" si="7"/>
        <v/>
      </c>
      <c r="N51" t="str">
        <f t="shared" si="8"/>
        <v/>
      </c>
      <c r="O51" t="str">
        <f t="shared" si="9"/>
        <v/>
      </c>
      <c r="P51" t="str">
        <f t="shared" si="10"/>
        <v/>
      </c>
      <c r="Q51" t="str">
        <f t="shared" si="11"/>
        <v/>
      </c>
    </row>
    <row r="52" spans="6:17" x14ac:dyDescent="0.25">
      <c r="F52" t="str">
        <f t="shared" si="0"/>
        <v/>
      </c>
      <c r="G52" t="str">
        <f t="shared" si="1"/>
        <v/>
      </c>
      <c r="I52" t="str">
        <f t="shared" si="3"/>
        <v/>
      </c>
      <c r="J52" t="str">
        <f t="shared" si="4"/>
        <v/>
      </c>
      <c r="K52" t="str">
        <f t="shared" si="5"/>
        <v/>
      </c>
      <c r="L52" t="str">
        <f t="shared" si="6"/>
        <v/>
      </c>
      <c r="M52" t="str">
        <f t="shared" si="7"/>
        <v/>
      </c>
      <c r="N52" t="str">
        <f t="shared" si="8"/>
        <v/>
      </c>
      <c r="O52" t="str">
        <f t="shared" si="9"/>
        <v/>
      </c>
      <c r="P52" t="str">
        <f t="shared" si="10"/>
        <v/>
      </c>
      <c r="Q52" t="str">
        <f t="shared" si="11"/>
        <v/>
      </c>
    </row>
    <row r="53" spans="6:17" x14ac:dyDescent="0.25">
      <c r="F53" t="str">
        <f t="shared" si="0"/>
        <v/>
      </c>
      <c r="G53" t="str">
        <f t="shared" si="1"/>
        <v/>
      </c>
      <c r="I53" t="str">
        <f t="shared" si="3"/>
        <v/>
      </c>
      <c r="J53" t="str">
        <f t="shared" si="4"/>
        <v/>
      </c>
      <c r="K53" t="str">
        <f t="shared" si="5"/>
        <v/>
      </c>
      <c r="L53" t="str">
        <f t="shared" si="6"/>
        <v/>
      </c>
      <c r="M53" t="str">
        <f t="shared" si="7"/>
        <v/>
      </c>
      <c r="N53" t="str">
        <f t="shared" si="8"/>
        <v/>
      </c>
      <c r="O53" t="str">
        <f t="shared" si="9"/>
        <v/>
      </c>
      <c r="P53" t="str">
        <f t="shared" si="10"/>
        <v/>
      </c>
      <c r="Q53" t="str">
        <f t="shared" si="11"/>
        <v/>
      </c>
    </row>
    <row r="54" spans="6:17" x14ac:dyDescent="0.25">
      <c r="F54" t="str">
        <f t="shared" si="0"/>
        <v/>
      </c>
      <c r="G54" t="str">
        <f t="shared" si="1"/>
        <v/>
      </c>
      <c r="I54" t="str">
        <f t="shared" si="3"/>
        <v/>
      </c>
      <c r="J54" t="str">
        <f t="shared" si="4"/>
        <v/>
      </c>
      <c r="K54" t="str">
        <f t="shared" si="5"/>
        <v/>
      </c>
      <c r="L54" t="str">
        <f t="shared" si="6"/>
        <v/>
      </c>
      <c r="M54" t="str">
        <f t="shared" si="7"/>
        <v/>
      </c>
      <c r="N54" t="str">
        <f t="shared" si="8"/>
        <v/>
      </c>
      <c r="O54" t="str">
        <f t="shared" si="9"/>
        <v/>
      </c>
      <c r="P54" t="str">
        <f t="shared" si="10"/>
        <v/>
      </c>
      <c r="Q54" t="str">
        <f t="shared" si="11"/>
        <v/>
      </c>
    </row>
    <row r="55" spans="6:17" x14ac:dyDescent="0.25">
      <c r="F55" t="str">
        <f t="shared" si="0"/>
        <v/>
      </c>
      <c r="G55" t="str">
        <f t="shared" si="1"/>
        <v/>
      </c>
      <c r="I55" t="str">
        <f t="shared" si="3"/>
        <v/>
      </c>
      <c r="J55" t="str">
        <f t="shared" si="4"/>
        <v/>
      </c>
      <c r="K55" t="str">
        <f t="shared" si="5"/>
        <v/>
      </c>
      <c r="L55" t="str">
        <f t="shared" si="6"/>
        <v/>
      </c>
      <c r="M55" t="str">
        <f t="shared" si="7"/>
        <v/>
      </c>
      <c r="N55" t="str">
        <f t="shared" si="8"/>
        <v/>
      </c>
      <c r="O55" t="str">
        <f t="shared" si="9"/>
        <v/>
      </c>
      <c r="P55" t="str">
        <f t="shared" si="10"/>
        <v/>
      </c>
      <c r="Q55" t="str">
        <f t="shared" si="11"/>
        <v/>
      </c>
    </row>
    <row r="56" spans="6:17" x14ac:dyDescent="0.25">
      <c r="F56" t="str">
        <f t="shared" si="0"/>
        <v/>
      </c>
      <c r="G56" t="str">
        <f t="shared" si="1"/>
        <v/>
      </c>
      <c r="I56" t="str">
        <f t="shared" si="3"/>
        <v/>
      </c>
      <c r="J56" t="str">
        <f t="shared" si="4"/>
        <v/>
      </c>
      <c r="K56" t="str">
        <f t="shared" si="5"/>
        <v/>
      </c>
      <c r="L56" t="str">
        <f t="shared" si="6"/>
        <v/>
      </c>
      <c r="M56" t="str">
        <f t="shared" si="7"/>
        <v/>
      </c>
      <c r="N56" t="str">
        <f t="shared" si="8"/>
        <v/>
      </c>
      <c r="O56" t="str">
        <f t="shared" si="9"/>
        <v/>
      </c>
      <c r="P56" t="str">
        <f t="shared" si="10"/>
        <v/>
      </c>
      <c r="Q56" t="str">
        <f t="shared" si="11"/>
        <v/>
      </c>
    </row>
    <row r="57" spans="6:17" x14ac:dyDescent="0.25">
      <c r="F57" t="str">
        <f t="shared" si="0"/>
        <v/>
      </c>
      <c r="G57" t="str">
        <f t="shared" si="1"/>
        <v/>
      </c>
      <c r="I57" t="str">
        <f t="shared" si="3"/>
        <v/>
      </c>
      <c r="J57" t="str">
        <f t="shared" si="4"/>
        <v/>
      </c>
      <c r="K57" t="str">
        <f t="shared" si="5"/>
        <v/>
      </c>
      <c r="L57" t="str">
        <f t="shared" si="6"/>
        <v/>
      </c>
      <c r="M57" t="str">
        <f t="shared" si="7"/>
        <v/>
      </c>
      <c r="N57" t="str">
        <f t="shared" si="8"/>
        <v/>
      </c>
      <c r="O57" t="str">
        <f t="shared" si="9"/>
        <v/>
      </c>
      <c r="P57" t="str">
        <f t="shared" si="10"/>
        <v/>
      </c>
      <c r="Q57" t="str">
        <f t="shared" si="11"/>
        <v/>
      </c>
    </row>
    <row r="58" spans="6:17" x14ac:dyDescent="0.25">
      <c r="F58" t="str">
        <f t="shared" si="0"/>
        <v/>
      </c>
      <c r="G58" t="str">
        <f t="shared" si="1"/>
        <v/>
      </c>
      <c r="I58" t="str">
        <f t="shared" si="3"/>
        <v/>
      </c>
      <c r="J58" t="str">
        <f t="shared" si="4"/>
        <v/>
      </c>
      <c r="K58" t="str">
        <f t="shared" si="5"/>
        <v/>
      </c>
      <c r="L58" t="str">
        <f t="shared" si="6"/>
        <v/>
      </c>
      <c r="M58" t="str">
        <f t="shared" si="7"/>
        <v/>
      </c>
      <c r="N58" t="str">
        <f t="shared" si="8"/>
        <v/>
      </c>
      <c r="O58" t="str">
        <f t="shared" si="9"/>
        <v/>
      </c>
      <c r="P58" t="str">
        <f t="shared" si="10"/>
        <v/>
      </c>
      <c r="Q58" t="str">
        <f t="shared" si="11"/>
        <v/>
      </c>
    </row>
    <row r="59" spans="6:17" x14ac:dyDescent="0.25">
      <c r="F59" t="str">
        <f t="shared" si="0"/>
        <v/>
      </c>
      <c r="G59" t="str">
        <f t="shared" si="1"/>
        <v/>
      </c>
      <c r="I59" t="str">
        <f t="shared" si="3"/>
        <v/>
      </c>
      <c r="J59" t="str">
        <f t="shared" si="4"/>
        <v/>
      </c>
      <c r="K59" t="str">
        <f t="shared" si="5"/>
        <v/>
      </c>
      <c r="L59" t="str">
        <f t="shared" si="6"/>
        <v/>
      </c>
      <c r="M59" t="str">
        <f t="shared" si="7"/>
        <v/>
      </c>
      <c r="N59" t="str">
        <f t="shared" si="8"/>
        <v/>
      </c>
      <c r="O59" t="str">
        <f t="shared" si="9"/>
        <v/>
      </c>
      <c r="P59" t="str">
        <f t="shared" si="10"/>
        <v/>
      </c>
      <c r="Q59" t="str">
        <f t="shared" si="11"/>
        <v/>
      </c>
    </row>
    <row r="60" spans="6:17" x14ac:dyDescent="0.25">
      <c r="F60" t="str">
        <f t="shared" si="0"/>
        <v/>
      </c>
      <c r="G60" t="str">
        <f t="shared" si="1"/>
        <v/>
      </c>
      <c r="I60" t="str">
        <f t="shared" si="3"/>
        <v/>
      </c>
      <c r="J60" t="str">
        <f t="shared" si="4"/>
        <v/>
      </c>
      <c r="K60" t="str">
        <f t="shared" si="5"/>
        <v/>
      </c>
      <c r="L60" t="str">
        <f t="shared" si="6"/>
        <v/>
      </c>
      <c r="M60" t="str">
        <f t="shared" si="7"/>
        <v/>
      </c>
      <c r="N60" t="str">
        <f t="shared" si="8"/>
        <v/>
      </c>
      <c r="O60" t="str">
        <f t="shared" si="9"/>
        <v/>
      </c>
      <c r="P60" t="str">
        <f t="shared" si="10"/>
        <v/>
      </c>
      <c r="Q60" t="str">
        <f t="shared" si="11"/>
        <v/>
      </c>
    </row>
    <row r="61" spans="6:17" x14ac:dyDescent="0.25">
      <c r="F61" t="str">
        <f t="shared" si="0"/>
        <v/>
      </c>
      <c r="G61" t="str">
        <f t="shared" si="1"/>
        <v/>
      </c>
      <c r="I61" t="str">
        <f t="shared" si="3"/>
        <v/>
      </c>
      <c r="J61" t="str">
        <f t="shared" si="4"/>
        <v/>
      </c>
      <c r="K61" t="str">
        <f t="shared" si="5"/>
        <v/>
      </c>
      <c r="L61" t="str">
        <f t="shared" si="6"/>
        <v/>
      </c>
      <c r="M61" t="str">
        <f t="shared" si="7"/>
        <v/>
      </c>
      <c r="N61" t="str">
        <f t="shared" si="8"/>
        <v/>
      </c>
      <c r="O61" t="str">
        <f t="shared" si="9"/>
        <v/>
      </c>
      <c r="P61" t="str">
        <f t="shared" si="10"/>
        <v/>
      </c>
      <c r="Q61" t="str">
        <f t="shared" si="11"/>
        <v/>
      </c>
    </row>
    <row r="62" spans="6:17" x14ac:dyDescent="0.25">
      <c r="F62" t="str">
        <f t="shared" si="0"/>
        <v/>
      </c>
      <c r="G62" t="str">
        <f t="shared" si="1"/>
        <v/>
      </c>
      <c r="I62" t="str">
        <f t="shared" si="3"/>
        <v/>
      </c>
      <c r="J62" t="str">
        <f t="shared" si="4"/>
        <v/>
      </c>
      <c r="K62" t="str">
        <f t="shared" si="5"/>
        <v/>
      </c>
      <c r="L62" t="str">
        <f t="shared" si="6"/>
        <v/>
      </c>
      <c r="M62" t="str">
        <f t="shared" si="7"/>
        <v/>
      </c>
      <c r="N62" t="str">
        <f t="shared" si="8"/>
        <v/>
      </c>
      <c r="O62" t="str">
        <f t="shared" si="9"/>
        <v/>
      </c>
      <c r="P62" t="str">
        <f t="shared" si="10"/>
        <v/>
      </c>
      <c r="Q62" t="str">
        <f t="shared" si="11"/>
        <v/>
      </c>
    </row>
    <row r="63" spans="6:17" x14ac:dyDescent="0.25">
      <c r="F63" t="str">
        <f t="shared" si="0"/>
        <v/>
      </c>
      <c r="G63" t="str">
        <f t="shared" si="1"/>
        <v/>
      </c>
      <c r="I63" t="str">
        <f t="shared" si="3"/>
        <v/>
      </c>
      <c r="J63" t="str">
        <f t="shared" si="4"/>
        <v/>
      </c>
      <c r="K63" t="str">
        <f t="shared" si="5"/>
        <v/>
      </c>
      <c r="L63" t="str">
        <f t="shared" si="6"/>
        <v/>
      </c>
      <c r="M63" t="str">
        <f t="shared" si="7"/>
        <v/>
      </c>
      <c r="N63" t="str">
        <f t="shared" si="8"/>
        <v/>
      </c>
      <c r="O63" t="str">
        <f t="shared" si="9"/>
        <v/>
      </c>
      <c r="P63" t="str">
        <f t="shared" si="10"/>
        <v/>
      </c>
      <c r="Q63" t="str">
        <f t="shared" si="11"/>
        <v/>
      </c>
    </row>
    <row r="64" spans="6:17" x14ac:dyDescent="0.25">
      <c r="F64" t="str">
        <f t="shared" si="0"/>
        <v/>
      </c>
      <c r="G64" t="str">
        <f t="shared" si="1"/>
        <v/>
      </c>
      <c r="I64" t="str">
        <f t="shared" si="3"/>
        <v/>
      </c>
      <c r="J64" t="str">
        <f t="shared" si="4"/>
        <v/>
      </c>
      <c r="K64" t="str">
        <f t="shared" si="5"/>
        <v/>
      </c>
      <c r="L64" t="str">
        <f t="shared" si="6"/>
        <v/>
      </c>
      <c r="M64" t="str">
        <f t="shared" si="7"/>
        <v/>
      </c>
      <c r="N64" t="str">
        <f t="shared" si="8"/>
        <v/>
      </c>
      <c r="O64" t="str">
        <f t="shared" si="9"/>
        <v/>
      </c>
      <c r="P64" t="str">
        <f t="shared" si="10"/>
        <v/>
      </c>
      <c r="Q64" t="str">
        <f t="shared" si="11"/>
        <v/>
      </c>
    </row>
    <row r="65" spans="6:17" x14ac:dyDescent="0.25">
      <c r="F65" t="str">
        <f t="shared" si="0"/>
        <v/>
      </c>
      <c r="G65" t="str">
        <f t="shared" si="1"/>
        <v/>
      </c>
      <c r="I65" t="str">
        <f t="shared" si="3"/>
        <v/>
      </c>
      <c r="J65" t="str">
        <f t="shared" si="4"/>
        <v/>
      </c>
      <c r="K65" t="str">
        <f t="shared" si="5"/>
        <v/>
      </c>
      <c r="L65" t="str">
        <f t="shared" si="6"/>
        <v/>
      </c>
      <c r="M65" t="str">
        <f t="shared" si="7"/>
        <v/>
      </c>
      <c r="N65" t="str">
        <f t="shared" si="8"/>
        <v/>
      </c>
      <c r="O65" t="str">
        <f t="shared" si="9"/>
        <v/>
      </c>
      <c r="P65" t="str">
        <f t="shared" si="10"/>
        <v/>
      </c>
      <c r="Q65" t="str">
        <f t="shared" si="11"/>
        <v/>
      </c>
    </row>
    <row r="66" spans="6:17" x14ac:dyDescent="0.25">
      <c r="F66" t="str">
        <f t="shared" si="0"/>
        <v/>
      </c>
      <c r="G66" t="str">
        <f t="shared" si="1"/>
        <v/>
      </c>
      <c r="I66" t="str">
        <f t="shared" si="3"/>
        <v/>
      </c>
      <c r="J66" t="str">
        <f t="shared" si="4"/>
        <v/>
      </c>
      <c r="K66" t="str">
        <f t="shared" si="5"/>
        <v/>
      </c>
      <c r="L66" t="str">
        <f t="shared" si="6"/>
        <v/>
      </c>
      <c r="M66" t="str">
        <f t="shared" si="7"/>
        <v/>
      </c>
      <c r="N66" t="str">
        <f t="shared" si="8"/>
        <v/>
      </c>
      <c r="O66" t="str">
        <f t="shared" si="9"/>
        <v/>
      </c>
      <c r="P66" t="str">
        <f t="shared" si="10"/>
        <v/>
      </c>
      <c r="Q66" t="str">
        <f t="shared" si="11"/>
        <v/>
      </c>
    </row>
    <row r="67" spans="6:17" x14ac:dyDescent="0.25">
      <c r="F67" t="str">
        <f t="shared" ref="F67:F102" si="12">IF(B67&lt;&gt;"",B67-C67,"")</f>
        <v/>
      </c>
      <c r="G67" t="str">
        <f t="shared" ref="G67:G102" si="13">IF(B67&lt;&gt;"",AVERAGE(B67:C67),"")</f>
        <v/>
      </c>
      <c r="I67" t="str">
        <f t="shared" ref="I67:I102" si="14">IF(B67&lt;&gt;"",(B67+D67)/2,"")</f>
        <v/>
      </c>
      <c r="J67" t="str">
        <f t="shared" ref="J67:J102" si="15">IF(B67&lt;&gt;"",B67-E67,"")</f>
        <v/>
      </c>
      <c r="K67" t="str">
        <f t="shared" ref="K67:K102" si="16">IF(B67&lt;&gt;"",(B67+E67)/2,"")</f>
        <v/>
      </c>
      <c r="L67" t="str">
        <f t="shared" ref="L67:L102" si="17">IF(C67&lt;&gt;"",C67-D67,"")</f>
        <v/>
      </c>
      <c r="M67" t="str">
        <f t="shared" ref="M67:M102" si="18">IF(C67&lt;&gt;"",AVERAGE(C67:D67),"")</f>
        <v/>
      </c>
      <c r="N67" t="str">
        <f t="shared" ref="N67:N102" si="19">IF(C67&lt;&gt;"",C67-E67,"")</f>
        <v/>
      </c>
      <c r="O67" t="str">
        <f t="shared" ref="O67:O102" si="20">IF(C67&lt;&gt;"",(C67+E67)/2,"")</f>
        <v/>
      </c>
      <c r="P67" t="str">
        <f t="shared" ref="P67:P102" si="21">IF(D67&lt;&gt;"",D67-E67,"")</f>
        <v/>
      </c>
      <c r="Q67" t="str">
        <f t="shared" ref="Q67:Q102" si="22">IF(D67&lt;&gt;"",AVERAGE(D67:E67),"")</f>
        <v/>
      </c>
    </row>
    <row r="68" spans="6:17" x14ac:dyDescent="0.25">
      <c r="F68" t="str">
        <f t="shared" si="12"/>
        <v/>
      </c>
      <c r="G68" t="str">
        <f t="shared" si="13"/>
        <v/>
      </c>
      <c r="I68" t="str">
        <f t="shared" si="14"/>
        <v/>
      </c>
      <c r="J68" t="str">
        <f t="shared" si="15"/>
        <v/>
      </c>
      <c r="K68" t="str">
        <f t="shared" si="16"/>
        <v/>
      </c>
      <c r="L68" t="str">
        <f t="shared" si="17"/>
        <v/>
      </c>
      <c r="M68" t="str">
        <f t="shared" si="18"/>
        <v/>
      </c>
      <c r="N68" t="str">
        <f t="shared" si="19"/>
        <v/>
      </c>
      <c r="O68" t="str">
        <f t="shared" si="20"/>
        <v/>
      </c>
      <c r="P68" t="str">
        <f t="shared" si="21"/>
        <v/>
      </c>
      <c r="Q68" t="str">
        <f t="shared" si="22"/>
        <v/>
      </c>
    </row>
    <row r="69" spans="6:17" x14ac:dyDescent="0.25">
      <c r="F69" t="str">
        <f t="shared" si="12"/>
        <v/>
      </c>
      <c r="G69" t="str">
        <f t="shared" si="13"/>
        <v/>
      </c>
      <c r="I69" t="str">
        <f t="shared" si="14"/>
        <v/>
      </c>
      <c r="J69" t="str">
        <f t="shared" si="15"/>
        <v/>
      </c>
      <c r="K69" t="str">
        <f t="shared" si="16"/>
        <v/>
      </c>
      <c r="L69" t="str">
        <f t="shared" si="17"/>
        <v/>
      </c>
      <c r="M69" t="str">
        <f t="shared" si="18"/>
        <v/>
      </c>
      <c r="N69" t="str">
        <f t="shared" si="19"/>
        <v/>
      </c>
      <c r="O69" t="str">
        <f t="shared" si="20"/>
        <v/>
      </c>
      <c r="P69" t="str">
        <f t="shared" si="21"/>
        <v/>
      </c>
      <c r="Q69" t="str">
        <f t="shared" si="22"/>
        <v/>
      </c>
    </row>
    <row r="70" spans="6:17" x14ac:dyDescent="0.25">
      <c r="F70" t="str">
        <f t="shared" si="12"/>
        <v/>
      </c>
      <c r="G70" t="str">
        <f t="shared" si="13"/>
        <v/>
      </c>
      <c r="I70" t="str">
        <f t="shared" si="14"/>
        <v/>
      </c>
      <c r="J70" t="str">
        <f t="shared" si="15"/>
        <v/>
      </c>
      <c r="K70" t="str">
        <f t="shared" si="16"/>
        <v/>
      </c>
      <c r="L70" t="str">
        <f t="shared" si="17"/>
        <v/>
      </c>
      <c r="M70" t="str">
        <f t="shared" si="18"/>
        <v/>
      </c>
      <c r="N70" t="str">
        <f t="shared" si="19"/>
        <v/>
      </c>
      <c r="O70" t="str">
        <f t="shared" si="20"/>
        <v/>
      </c>
      <c r="P70" t="str">
        <f t="shared" si="21"/>
        <v/>
      </c>
      <c r="Q70" t="str">
        <f t="shared" si="22"/>
        <v/>
      </c>
    </row>
    <row r="71" spans="6:17" x14ac:dyDescent="0.25">
      <c r="F71" t="str">
        <f t="shared" si="12"/>
        <v/>
      </c>
      <c r="G71" t="str">
        <f t="shared" si="13"/>
        <v/>
      </c>
      <c r="I71" t="str">
        <f t="shared" si="14"/>
        <v/>
      </c>
      <c r="J71" t="str">
        <f t="shared" si="15"/>
        <v/>
      </c>
      <c r="K71" t="str">
        <f t="shared" si="16"/>
        <v/>
      </c>
      <c r="L71" t="str">
        <f t="shared" si="17"/>
        <v/>
      </c>
      <c r="M71" t="str">
        <f t="shared" si="18"/>
        <v/>
      </c>
      <c r="N71" t="str">
        <f t="shared" si="19"/>
        <v/>
      </c>
      <c r="O71" t="str">
        <f t="shared" si="20"/>
        <v/>
      </c>
      <c r="P71" t="str">
        <f t="shared" si="21"/>
        <v/>
      </c>
      <c r="Q71" t="str">
        <f t="shared" si="22"/>
        <v/>
      </c>
    </row>
    <row r="72" spans="6:17" x14ac:dyDescent="0.25">
      <c r="F72" t="str">
        <f t="shared" si="12"/>
        <v/>
      </c>
      <c r="G72" t="str">
        <f t="shared" si="13"/>
        <v/>
      </c>
      <c r="I72" t="str">
        <f t="shared" si="14"/>
        <v/>
      </c>
      <c r="J72" t="str">
        <f t="shared" si="15"/>
        <v/>
      </c>
      <c r="K72" t="str">
        <f t="shared" si="16"/>
        <v/>
      </c>
      <c r="L72" t="str">
        <f t="shared" si="17"/>
        <v/>
      </c>
      <c r="M72" t="str">
        <f t="shared" si="18"/>
        <v/>
      </c>
      <c r="N72" t="str">
        <f t="shared" si="19"/>
        <v/>
      </c>
      <c r="O72" t="str">
        <f t="shared" si="20"/>
        <v/>
      </c>
      <c r="P72" t="str">
        <f t="shared" si="21"/>
        <v/>
      </c>
      <c r="Q72" t="str">
        <f t="shared" si="22"/>
        <v/>
      </c>
    </row>
    <row r="73" spans="6:17" x14ac:dyDescent="0.25">
      <c r="F73" t="str">
        <f t="shared" si="12"/>
        <v/>
      </c>
      <c r="G73" t="str">
        <f t="shared" si="13"/>
        <v/>
      </c>
      <c r="I73" t="str">
        <f t="shared" si="14"/>
        <v/>
      </c>
      <c r="J73" t="str">
        <f t="shared" si="15"/>
        <v/>
      </c>
      <c r="K73" t="str">
        <f t="shared" si="16"/>
        <v/>
      </c>
      <c r="L73" t="str">
        <f t="shared" si="17"/>
        <v/>
      </c>
      <c r="M73" t="str">
        <f t="shared" si="18"/>
        <v/>
      </c>
      <c r="N73" t="str">
        <f t="shared" si="19"/>
        <v/>
      </c>
      <c r="O73" t="str">
        <f t="shared" si="20"/>
        <v/>
      </c>
      <c r="P73" t="str">
        <f t="shared" si="21"/>
        <v/>
      </c>
      <c r="Q73" t="str">
        <f t="shared" si="22"/>
        <v/>
      </c>
    </row>
    <row r="74" spans="6:17" x14ac:dyDescent="0.25">
      <c r="F74" t="str">
        <f t="shared" si="12"/>
        <v/>
      </c>
      <c r="G74" t="str">
        <f t="shared" si="13"/>
        <v/>
      </c>
      <c r="I74" t="str">
        <f t="shared" si="14"/>
        <v/>
      </c>
      <c r="J74" t="str">
        <f t="shared" si="15"/>
        <v/>
      </c>
      <c r="K74" t="str">
        <f t="shared" si="16"/>
        <v/>
      </c>
      <c r="L74" t="str">
        <f t="shared" si="17"/>
        <v/>
      </c>
      <c r="M74" t="str">
        <f t="shared" si="18"/>
        <v/>
      </c>
      <c r="N74" t="str">
        <f t="shared" si="19"/>
        <v/>
      </c>
      <c r="O74" t="str">
        <f t="shared" si="20"/>
        <v/>
      </c>
      <c r="P74" t="str">
        <f t="shared" si="21"/>
        <v/>
      </c>
      <c r="Q74" t="str">
        <f t="shared" si="22"/>
        <v/>
      </c>
    </row>
    <row r="75" spans="6:17" x14ac:dyDescent="0.25">
      <c r="F75" t="str">
        <f t="shared" si="12"/>
        <v/>
      </c>
      <c r="G75" t="str">
        <f t="shared" si="13"/>
        <v/>
      </c>
      <c r="I75" t="str">
        <f t="shared" si="14"/>
        <v/>
      </c>
      <c r="J75" t="str">
        <f t="shared" si="15"/>
        <v/>
      </c>
      <c r="K75" t="str">
        <f t="shared" si="16"/>
        <v/>
      </c>
      <c r="L75" t="str">
        <f t="shared" si="17"/>
        <v/>
      </c>
      <c r="M75" t="str">
        <f t="shared" si="18"/>
        <v/>
      </c>
      <c r="N75" t="str">
        <f t="shared" si="19"/>
        <v/>
      </c>
      <c r="O75" t="str">
        <f t="shared" si="20"/>
        <v/>
      </c>
      <c r="P75" t="str">
        <f t="shared" si="21"/>
        <v/>
      </c>
      <c r="Q75" t="str">
        <f t="shared" si="22"/>
        <v/>
      </c>
    </row>
    <row r="76" spans="6:17" x14ac:dyDescent="0.25">
      <c r="F76" t="str">
        <f t="shared" si="12"/>
        <v/>
      </c>
      <c r="G76" t="str">
        <f t="shared" si="13"/>
        <v/>
      </c>
      <c r="I76" t="str">
        <f t="shared" si="14"/>
        <v/>
      </c>
      <c r="J76" t="str">
        <f t="shared" si="15"/>
        <v/>
      </c>
      <c r="K76" t="str">
        <f t="shared" si="16"/>
        <v/>
      </c>
      <c r="L76" t="str">
        <f t="shared" si="17"/>
        <v/>
      </c>
      <c r="M76" t="str">
        <f t="shared" si="18"/>
        <v/>
      </c>
      <c r="N76" t="str">
        <f t="shared" si="19"/>
        <v/>
      </c>
      <c r="O76" t="str">
        <f t="shared" si="20"/>
        <v/>
      </c>
      <c r="P76" t="str">
        <f t="shared" si="21"/>
        <v/>
      </c>
      <c r="Q76" t="str">
        <f t="shared" si="22"/>
        <v/>
      </c>
    </row>
    <row r="77" spans="6:17" x14ac:dyDescent="0.25">
      <c r="F77" t="str">
        <f t="shared" si="12"/>
        <v/>
      </c>
      <c r="G77" t="str">
        <f t="shared" si="13"/>
        <v/>
      </c>
      <c r="I77" t="str">
        <f t="shared" si="14"/>
        <v/>
      </c>
      <c r="J77" t="str">
        <f t="shared" si="15"/>
        <v/>
      </c>
      <c r="K77" t="str">
        <f t="shared" si="16"/>
        <v/>
      </c>
      <c r="L77" t="str">
        <f t="shared" si="17"/>
        <v/>
      </c>
      <c r="M77" t="str">
        <f t="shared" si="18"/>
        <v/>
      </c>
      <c r="N77" t="str">
        <f t="shared" si="19"/>
        <v/>
      </c>
      <c r="O77" t="str">
        <f t="shared" si="20"/>
        <v/>
      </c>
      <c r="P77" t="str">
        <f t="shared" si="21"/>
        <v/>
      </c>
      <c r="Q77" t="str">
        <f t="shared" si="22"/>
        <v/>
      </c>
    </row>
    <row r="78" spans="6:17" x14ac:dyDescent="0.25">
      <c r="F78" t="str">
        <f t="shared" si="12"/>
        <v/>
      </c>
      <c r="G78" t="str">
        <f t="shared" si="13"/>
        <v/>
      </c>
      <c r="I78" t="str">
        <f t="shared" si="14"/>
        <v/>
      </c>
      <c r="J78" t="str">
        <f t="shared" si="15"/>
        <v/>
      </c>
      <c r="K78" t="str">
        <f t="shared" si="16"/>
        <v/>
      </c>
      <c r="L78" t="str">
        <f t="shared" si="17"/>
        <v/>
      </c>
      <c r="M78" t="str">
        <f t="shared" si="18"/>
        <v/>
      </c>
      <c r="N78" t="str">
        <f t="shared" si="19"/>
        <v/>
      </c>
      <c r="O78" t="str">
        <f t="shared" si="20"/>
        <v/>
      </c>
      <c r="P78" t="str">
        <f t="shared" si="21"/>
        <v/>
      </c>
      <c r="Q78" t="str">
        <f t="shared" si="22"/>
        <v/>
      </c>
    </row>
    <row r="79" spans="6:17" x14ac:dyDescent="0.25">
      <c r="F79" t="str">
        <f t="shared" si="12"/>
        <v/>
      </c>
      <c r="G79" t="str">
        <f t="shared" si="13"/>
        <v/>
      </c>
      <c r="I79" t="str">
        <f t="shared" si="14"/>
        <v/>
      </c>
      <c r="J79" t="str">
        <f t="shared" si="15"/>
        <v/>
      </c>
      <c r="K79" t="str">
        <f t="shared" si="16"/>
        <v/>
      </c>
      <c r="L79" t="str">
        <f t="shared" si="17"/>
        <v/>
      </c>
      <c r="M79" t="str">
        <f t="shared" si="18"/>
        <v/>
      </c>
      <c r="N79" t="str">
        <f t="shared" si="19"/>
        <v/>
      </c>
      <c r="O79" t="str">
        <f t="shared" si="20"/>
        <v/>
      </c>
      <c r="P79" t="str">
        <f t="shared" si="21"/>
        <v/>
      </c>
      <c r="Q79" t="str">
        <f t="shared" si="22"/>
        <v/>
      </c>
    </row>
    <row r="80" spans="6:17" x14ac:dyDescent="0.25">
      <c r="F80" t="str">
        <f t="shared" si="12"/>
        <v/>
      </c>
      <c r="G80" t="str">
        <f t="shared" si="13"/>
        <v/>
      </c>
      <c r="I80" t="str">
        <f t="shared" si="14"/>
        <v/>
      </c>
      <c r="J80" t="str">
        <f t="shared" si="15"/>
        <v/>
      </c>
      <c r="K80" t="str">
        <f t="shared" si="16"/>
        <v/>
      </c>
      <c r="L80" t="str">
        <f t="shared" si="17"/>
        <v/>
      </c>
      <c r="M80" t="str">
        <f t="shared" si="18"/>
        <v/>
      </c>
      <c r="N80" t="str">
        <f t="shared" si="19"/>
        <v/>
      </c>
      <c r="O80" t="str">
        <f t="shared" si="20"/>
        <v/>
      </c>
      <c r="P80" t="str">
        <f t="shared" si="21"/>
        <v/>
      </c>
      <c r="Q80" t="str">
        <f t="shared" si="22"/>
        <v/>
      </c>
    </row>
    <row r="81" spans="6:17" x14ac:dyDescent="0.25">
      <c r="F81" t="str">
        <f t="shared" si="12"/>
        <v/>
      </c>
      <c r="G81" t="str">
        <f t="shared" si="13"/>
        <v/>
      </c>
      <c r="I81" t="str">
        <f t="shared" si="14"/>
        <v/>
      </c>
      <c r="J81" t="str">
        <f t="shared" si="15"/>
        <v/>
      </c>
      <c r="K81" t="str">
        <f t="shared" si="16"/>
        <v/>
      </c>
      <c r="L81" t="str">
        <f t="shared" si="17"/>
        <v/>
      </c>
      <c r="M81" t="str">
        <f t="shared" si="18"/>
        <v/>
      </c>
      <c r="N81" t="str">
        <f t="shared" si="19"/>
        <v/>
      </c>
      <c r="O81" t="str">
        <f t="shared" si="20"/>
        <v/>
      </c>
      <c r="P81" t="str">
        <f t="shared" si="21"/>
        <v/>
      </c>
      <c r="Q81" t="str">
        <f t="shared" si="22"/>
        <v/>
      </c>
    </row>
    <row r="82" spans="6:17" x14ac:dyDescent="0.25">
      <c r="F82" t="str">
        <f t="shared" si="12"/>
        <v/>
      </c>
      <c r="G82" t="str">
        <f t="shared" si="13"/>
        <v/>
      </c>
      <c r="I82" t="str">
        <f t="shared" si="14"/>
        <v/>
      </c>
      <c r="J82" t="str">
        <f t="shared" si="15"/>
        <v/>
      </c>
      <c r="K82" t="str">
        <f t="shared" si="16"/>
        <v/>
      </c>
      <c r="L82" t="str">
        <f t="shared" si="17"/>
        <v/>
      </c>
      <c r="M82" t="str">
        <f t="shared" si="18"/>
        <v/>
      </c>
      <c r="N82" t="str">
        <f t="shared" si="19"/>
        <v/>
      </c>
      <c r="O82" t="str">
        <f t="shared" si="20"/>
        <v/>
      </c>
      <c r="P82" t="str">
        <f t="shared" si="21"/>
        <v/>
      </c>
      <c r="Q82" t="str">
        <f t="shared" si="22"/>
        <v/>
      </c>
    </row>
    <row r="83" spans="6:17" x14ac:dyDescent="0.25">
      <c r="F83" t="str">
        <f t="shared" si="12"/>
        <v/>
      </c>
      <c r="G83" t="str">
        <f t="shared" si="13"/>
        <v/>
      </c>
      <c r="I83" t="str">
        <f t="shared" si="14"/>
        <v/>
      </c>
      <c r="J83" t="str">
        <f t="shared" si="15"/>
        <v/>
      </c>
      <c r="K83" t="str">
        <f t="shared" si="16"/>
        <v/>
      </c>
      <c r="L83" t="str">
        <f t="shared" si="17"/>
        <v/>
      </c>
      <c r="M83" t="str">
        <f t="shared" si="18"/>
        <v/>
      </c>
      <c r="N83" t="str">
        <f t="shared" si="19"/>
        <v/>
      </c>
      <c r="O83" t="str">
        <f t="shared" si="20"/>
        <v/>
      </c>
      <c r="P83" t="str">
        <f t="shared" si="21"/>
        <v/>
      </c>
      <c r="Q83" t="str">
        <f t="shared" si="22"/>
        <v/>
      </c>
    </row>
    <row r="84" spans="6:17" x14ac:dyDescent="0.25">
      <c r="F84" t="str">
        <f t="shared" si="12"/>
        <v/>
      </c>
      <c r="G84" t="str">
        <f t="shared" si="13"/>
        <v/>
      </c>
      <c r="I84" t="str">
        <f t="shared" si="14"/>
        <v/>
      </c>
      <c r="J84" t="str">
        <f t="shared" si="15"/>
        <v/>
      </c>
      <c r="K84" t="str">
        <f t="shared" si="16"/>
        <v/>
      </c>
      <c r="L84" t="str">
        <f t="shared" si="17"/>
        <v/>
      </c>
      <c r="M84" t="str">
        <f t="shared" si="18"/>
        <v/>
      </c>
      <c r="N84" t="str">
        <f t="shared" si="19"/>
        <v/>
      </c>
      <c r="O84" t="str">
        <f t="shared" si="20"/>
        <v/>
      </c>
      <c r="P84" t="str">
        <f t="shared" si="21"/>
        <v/>
      </c>
      <c r="Q84" t="str">
        <f t="shared" si="22"/>
        <v/>
      </c>
    </row>
    <row r="85" spans="6:17" x14ac:dyDescent="0.25">
      <c r="F85" t="str">
        <f t="shared" si="12"/>
        <v/>
      </c>
      <c r="G85" t="str">
        <f t="shared" si="13"/>
        <v/>
      </c>
      <c r="I85" t="str">
        <f t="shared" si="14"/>
        <v/>
      </c>
      <c r="J85" t="str">
        <f t="shared" si="15"/>
        <v/>
      </c>
      <c r="K85" t="str">
        <f t="shared" si="16"/>
        <v/>
      </c>
      <c r="L85" t="str">
        <f t="shared" si="17"/>
        <v/>
      </c>
      <c r="M85" t="str">
        <f t="shared" si="18"/>
        <v/>
      </c>
      <c r="N85" t="str">
        <f t="shared" si="19"/>
        <v/>
      </c>
      <c r="O85" t="str">
        <f t="shared" si="20"/>
        <v/>
      </c>
      <c r="P85" t="str">
        <f t="shared" si="21"/>
        <v/>
      </c>
      <c r="Q85" t="str">
        <f t="shared" si="22"/>
        <v/>
      </c>
    </row>
    <row r="86" spans="6:17" x14ac:dyDescent="0.25">
      <c r="F86" t="str">
        <f t="shared" si="12"/>
        <v/>
      </c>
      <c r="G86" t="str">
        <f t="shared" si="13"/>
        <v/>
      </c>
      <c r="I86" t="str">
        <f t="shared" si="14"/>
        <v/>
      </c>
      <c r="J86" t="str">
        <f t="shared" si="15"/>
        <v/>
      </c>
      <c r="K86" t="str">
        <f t="shared" si="16"/>
        <v/>
      </c>
      <c r="L86" t="str">
        <f t="shared" si="17"/>
        <v/>
      </c>
      <c r="M86" t="str">
        <f t="shared" si="18"/>
        <v/>
      </c>
      <c r="N86" t="str">
        <f t="shared" si="19"/>
        <v/>
      </c>
      <c r="O86" t="str">
        <f t="shared" si="20"/>
        <v/>
      </c>
      <c r="P86" t="str">
        <f t="shared" si="21"/>
        <v/>
      </c>
      <c r="Q86" t="str">
        <f t="shared" si="22"/>
        <v/>
      </c>
    </row>
    <row r="87" spans="6:17" x14ac:dyDescent="0.25">
      <c r="F87" t="str">
        <f t="shared" si="12"/>
        <v/>
      </c>
      <c r="G87" t="str">
        <f t="shared" si="13"/>
        <v/>
      </c>
      <c r="I87" t="str">
        <f t="shared" si="14"/>
        <v/>
      </c>
      <c r="J87" t="str">
        <f t="shared" si="15"/>
        <v/>
      </c>
      <c r="K87" t="str">
        <f t="shared" si="16"/>
        <v/>
      </c>
      <c r="L87" t="str">
        <f t="shared" si="17"/>
        <v/>
      </c>
      <c r="M87" t="str">
        <f t="shared" si="18"/>
        <v/>
      </c>
      <c r="N87" t="str">
        <f t="shared" si="19"/>
        <v/>
      </c>
      <c r="O87" t="str">
        <f t="shared" si="20"/>
        <v/>
      </c>
      <c r="P87" t="str">
        <f t="shared" si="21"/>
        <v/>
      </c>
      <c r="Q87" t="str">
        <f t="shared" si="22"/>
        <v/>
      </c>
    </row>
    <row r="88" spans="6:17" x14ac:dyDescent="0.25">
      <c r="F88" t="str">
        <f t="shared" si="12"/>
        <v/>
      </c>
      <c r="G88" t="str">
        <f t="shared" si="13"/>
        <v/>
      </c>
      <c r="I88" t="str">
        <f t="shared" si="14"/>
        <v/>
      </c>
      <c r="J88" t="str">
        <f t="shared" si="15"/>
        <v/>
      </c>
      <c r="K88" t="str">
        <f t="shared" si="16"/>
        <v/>
      </c>
      <c r="L88" t="str">
        <f t="shared" si="17"/>
        <v/>
      </c>
      <c r="M88" t="str">
        <f t="shared" si="18"/>
        <v/>
      </c>
      <c r="N88" t="str">
        <f t="shared" si="19"/>
        <v/>
      </c>
      <c r="O88" t="str">
        <f t="shared" si="20"/>
        <v/>
      </c>
      <c r="P88" t="str">
        <f t="shared" si="21"/>
        <v/>
      </c>
      <c r="Q88" t="str">
        <f t="shared" si="22"/>
        <v/>
      </c>
    </row>
    <row r="89" spans="6:17" x14ac:dyDescent="0.25">
      <c r="F89" t="str">
        <f t="shared" si="12"/>
        <v/>
      </c>
      <c r="G89" t="str">
        <f t="shared" si="13"/>
        <v/>
      </c>
      <c r="I89" t="str">
        <f t="shared" si="14"/>
        <v/>
      </c>
      <c r="J89" t="str">
        <f t="shared" si="15"/>
        <v/>
      </c>
      <c r="K89" t="str">
        <f t="shared" si="16"/>
        <v/>
      </c>
      <c r="L89" t="str">
        <f t="shared" si="17"/>
        <v/>
      </c>
      <c r="M89" t="str">
        <f t="shared" si="18"/>
        <v/>
      </c>
      <c r="N89" t="str">
        <f t="shared" si="19"/>
        <v/>
      </c>
      <c r="O89" t="str">
        <f t="shared" si="20"/>
        <v/>
      </c>
      <c r="P89" t="str">
        <f t="shared" si="21"/>
        <v/>
      </c>
      <c r="Q89" t="str">
        <f t="shared" si="22"/>
        <v/>
      </c>
    </row>
    <row r="90" spans="6:17" x14ac:dyDescent="0.25">
      <c r="F90" t="str">
        <f t="shared" si="12"/>
        <v/>
      </c>
      <c r="G90" t="str">
        <f t="shared" si="13"/>
        <v/>
      </c>
      <c r="I90" t="str">
        <f t="shared" si="14"/>
        <v/>
      </c>
      <c r="J90" t="str">
        <f t="shared" si="15"/>
        <v/>
      </c>
      <c r="K90" t="str">
        <f t="shared" si="16"/>
        <v/>
      </c>
      <c r="L90" t="str">
        <f t="shared" si="17"/>
        <v/>
      </c>
      <c r="M90" t="str">
        <f t="shared" si="18"/>
        <v/>
      </c>
      <c r="N90" t="str">
        <f t="shared" si="19"/>
        <v/>
      </c>
      <c r="O90" t="str">
        <f t="shared" si="20"/>
        <v/>
      </c>
      <c r="P90" t="str">
        <f t="shared" si="21"/>
        <v/>
      </c>
      <c r="Q90" t="str">
        <f t="shared" si="22"/>
        <v/>
      </c>
    </row>
    <row r="91" spans="6:17" x14ac:dyDescent="0.25">
      <c r="F91" t="str">
        <f t="shared" si="12"/>
        <v/>
      </c>
      <c r="G91" t="str">
        <f t="shared" si="13"/>
        <v/>
      </c>
      <c r="I91" t="str">
        <f t="shared" si="14"/>
        <v/>
      </c>
      <c r="J91" t="str">
        <f t="shared" si="15"/>
        <v/>
      </c>
      <c r="K91" t="str">
        <f t="shared" si="16"/>
        <v/>
      </c>
      <c r="L91" t="str">
        <f t="shared" si="17"/>
        <v/>
      </c>
      <c r="M91" t="str">
        <f t="shared" si="18"/>
        <v/>
      </c>
      <c r="N91" t="str">
        <f t="shared" si="19"/>
        <v/>
      </c>
      <c r="O91" t="str">
        <f t="shared" si="20"/>
        <v/>
      </c>
      <c r="P91" t="str">
        <f t="shared" si="21"/>
        <v/>
      </c>
      <c r="Q91" t="str">
        <f t="shared" si="22"/>
        <v/>
      </c>
    </row>
    <row r="92" spans="6:17" x14ac:dyDescent="0.25">
      <c r="F92" t="str">
        <f t="shared" si="12"/>
        <v/>
      </c>
      <c r="G92" t="str">
        <f t="shared" si="13"/>
        <v/>
      </c>
      <c r="I92" t="str">
        <f t="shared" si="14"/>
        <v/>
      </c>
      <c r="J92" t="str">
        <f t="shared" si="15"/>
        <v/>
      </c>
      <c r="K92" t="str">
        <f t="shared" si="16"/>
        <v/>
      </c>
      <c r="L92" t="str">
        <f t="shared" si="17"/>
        <v/>
      </c>
      <c r="M92" t="str">
        <f t="shared" si="18"/>
        <v/>
      </c>
      <c r="N92" t="str">
        <f t="shared" si="19"/>
        <v/>
      </c>
      <c r="O92" t="str">
        <f t="shared" si="20"/>
        <v/>
      </c>
      <c r="P92" t="str">
        <f t="shared" si="21"/>
        <v/>
      </c>
      <c r="Q92" t="str">
        <f t="shared" si="22"/>
        <v/>
      </c>
    </row>
    <row r="93" spans="6:17" x14ac:dyDescent="0.25">
      <c r="F93" t="str">
        <f t="shared" si="12"/>
        <v/>
      </c>
      <c r="G93" t="str">
        <f t="shared" si="13"/>
        <v/>
      </c>
      <c r="I93" t="str">
        <f t="shared" si="14"/>
        <v/>
      </c>
      <c r="J93" t="str">
        <f t="shared" si="15"/>
        <v/>
      </c>
      <c r="K93" t="str">
        <f t="shared" si="16"/>
        <v/>
      </c>
      <c r="L93" t="str">
        <f t="shared" si="17"/>
        <v/>
      </c>
      <c r="M93" t="str">
        <f t="shared" si="18"/>
        <v/>
      </c>
      <c r="N93" t="str">
        <f t="shared" si="19"/>
        <v/>
      </c>
      <c r="O93" t="str">
        <f t="shared" si="20"/>
        <v/>
      </c>
      <c r="P93" t="str">
        <f t="shared" si="21"/>
        <v/>
      </c>
      <c r="Q93" t="str">
        <f t="shared" si="22"/>
        <v/>
      </c>
    </row>
    <row r="94" spans="6:17" x14ac:dyDescent="0.25">
      <c r="F94" t="str">
        <f t="shared" si="12"/>
        <v/>
      </c>
      <c r="G94" t="str">
        <f t="shared" si="13"/>
        <v/>
      </c>
      <c r="I94" t="str">
        <f t="shared" si="14"/>
        <v/>
      </c>
      <c r="J94" t="str">
        <f t="shared" si="15"/>
        <v/>
      </c>
      <c r="K94" t="str">
        <f t="shared" si="16"/>
        <v/>
      </c>
      <c r="L94" t="str">
        <f t="shared" si="17"/>
        <v/>
      </c>
      <c r="M94" t="str">
        <f t="shared" si="18"/>
        <v/>
      </c>
      <c r="N94" t="str">
        <f t="shared" si="19"/>
        <v/>
      </c>
      <c r="O94" t="str">
        <f t="shared" si="20"/>
        <v/>
      </c>
      <c r="P94" t="str">
        <f t="shared" si="21"/>
        <v/>
      </c>
      <c r="Q94" t="str">
        <f t="shared" si="22"/>
        <v/>
      </c>
    </row>
    <row r="95" spans="6:17" x14ac:dyDescent="0.25">
      <c r="F95" t="str">
        <f t="shared" si="12"/>
        <v/>
      </c>
      <c r="G95" t="str">
        <f t="shared" si="13"/>
        <v/>
      </c>
      <c r="I95" t="str">
        <f t="shared" si="14"/>
        <v/>
      </c>
      <c r="J95" t="str">
        <f t="shared" si="15"/>
        <v/>
      </c>
      <c r="K95" t="str">
        <f t="shared" si="16"/>
        <v/>
      </c>
      <c r="L95" t="str">
        <f t="shared" si="17"/>
        <v/>
      </c>
      <c r="M95" t="str">
        <f t="shared" si="18"/>
        <v/>
      </c>
      <c r="N95" t="str">
        <f t="shared" si="19"/>
        <v/>
      </c>
      <c r="O95" t="str">
        <f t="shared" si="20"/>
        <v/>
      </c>
      <c r="P95" t="str">
        <f t="shared" si="21"/>
        <v/>
      </c>
      <c r="Q95" t="str">
        <f t="shared" si="22"/>
        <v/>
      </c>
    </row>
    <row r="96" spans="6:17" x14ac:dyDescent="0.25">
      <c r="F96" t="str">
        <f t="shared" si="12"/>
        <v/>
      </c>
      <c r="G96" t="str">
        <f t="shared" si="13"/>
        <v/>
      </c>
      <c r="I96" t="str">
        <f t="shared" si="14"/>
        <v/>
      </c>
      <c r="J96" t="str">
        <f t="shared" si="15"/>
        <v/>
      </c>
      <c r="K96" t="str">
        <f t="shared" si="16"/>
        <v/>
      </c>
      <c r="L96" t="str">
        <f t="shared" si="17"/>
        <v/>
      </c>
      <c r="M96" t="str">
        <f t="shared" si="18"/>
        <v/>
      </c>
      <c r="N96" t="str">
        <f t="shared" si="19"/>
        <v/>
      </c>
      <c r="O96" t="str">
        <f t="shared" si="20"/>
        <v/>
      </c>
      <c r="P96" t="str">
        <f t="shared" si="21"/>
        <v/>
      </c>
      <c r="Q96" t="str">
        <f t="shared" si="22"/>
        <v/>
      </c>
    </row>
    <row r="97" spans="6:17" x14ac:dyDescent="0.25">
      <c r="F97" t="str">
        <f t="shared" si="12"/>
        <v/>
      </c>
      <c r="G97" t="str">
        <f t="shared" si="13"/>
        <v/>
      </c>
      <c r="I97" t="str">
        <f t="shared" si="14"/>
        <v/>
      </c>
      <c r="J97" t="str">
        <f t="shared" si="15"/>
        <v/>
      </c>
      <c r="K97" t="str">
        <f t="shared" si="16"/>
        <v/>
      </c>
      <c r="L97" t="str">
        <f t="shared" si="17"/>
        <v/>
      </c>
      <c r="M97" t="str">
        <f t="shared" si="18"/>
        <v/>
      </c>
      <c r="N97" t="str">
        <f t="shared" si="19"/>
        <v/>
      </c>
      <c r="O97" t="str">
        <f t="shared" si="20"/>
        <v/>
      </c>
      <c r="P97" t="str">
        <f t="shared" si="21"/>
        <v/>
      </c>
      <c r="Q97" t="str">
        <f t="shared" si="22"/>
        <v/>
      </c>
    </row>
    <row r="98" spans="6:17" x14ac:dyDescent="0.25">
      <c r="F98" t="str">
        <f t="shared" si="12"/>
        <v/>
      </c>
      <c r="G98" t="str">
        <f t="shared" si="13"/>
        <v/>
      </c>
      <c r="I98" t="str">
        <f t="shared" si="14"/>
        <v/>
      </c>
      <c r="J98" t="str">
        <f t="shared" si="15"/>
        <v/>
      </c>
      <c r="K98" t="str">
        <f t="shared" si="16"/>
        <v/>
      </c>
      <c r="L98" t="str">
        <f t="shared" si="17"/>
        <v/>
      </c>
      <c r="M98" t="str">
        <f t="shared" si="18"/>
        <v/>
      </c>
      <c r="N98" t="str">
        <f t="shared" si="19"/>
        <v/>
      </c>
      <c r="O98" t="str">
        <f t="shared" si="20"/>
        <v/>
      </c>
      <c r="P98" t="str">
        <f t="shared" si="21"/>
        <v/>
      </c>
      <c r="Q98" t="str">
        <f t="shared" si="22"/>
        <v/>
      </c>
    </row>
    <row r="99" spans="6:17" x14ac:dyDescent="0.25">
      <c r="F99" t="str">
        <f t="shared" si="12"/>
        <v/>
      </c>
      <c r="G99" t="str">
        <f t="shared" si="13"/>
        <v/>
      </c>
      <c r="I99" t="str">
        <f t="shared" si="14"/>
        <v/>
      </c>
      <c r="J99" t="str">
        <f t="shared" si="15"/>
        <v/>
      </c>
      <c r="K99" t="str">
        <f t="shared" si="16"/>
        <v/>
      </c>
      <c r="L99" t="str">
        <f t="shared" si="17"/>
        <v/>
      </c>
      <c r="M99" t="str">
        <f t="shared" si="18"/>
        <v/>
      </c>
      <c r="N99" t="str">
        <f t="shared" si="19"/>
        <v/>
      </c>
      <c r="O99" t="str">
        <f t="shared" si="20"/>
        <v/>
      </c>
      <c r="P99" t="str">
        <f t="shared" si="21"/>
        <v/>
      </c>
      <c r="Q99" t="str">
        <f t="shared" si="22"/>
        <v/>
      </c>
    </row>
    <row r="100" spans="6:17" x14ac:dyDescent="0.25">
      <c r="F100" t="str">
        <f t="shared" si="12"/>
        <v/>
      </c>
      <c r="G100" t="str">
        <f t="shared" si="13"/>
        <v/>
      </c>
      <c r="I100" t="str">
        <f t="shared" si="14"/>
        <v/>
      </c>
      <c r="J100" t="str">
        <f t="shared" si="15"/>
        <v/>
      </c>
      <c r="K100" t="str">
        <f t="shared" si="16"/>
        <v/>
      </c>
      <c r="L100" t="str">
        <f t="shared" si="17"/>
        <v/>
      </c>
      <c r="M100" t="str">
        <f t="shared" si="18"/>
        <v/>
      </c>
      <c r="N100" t="str">
        <f t="shared" si="19"/>
        <v/>
      </c>
      <c r="O100" t="str">
        <f t="shared" si="20"/>
        <v/>
      </c>
      <c r="P100" t="str">
        <f t="shared" si="21"/>
        <v/>
      </c>
      <c r="Q100" t="str">
        <f t="shared" si="22"/>
        <v/>
      </c>
    </row>
    <row r="101" spans="6:17" x14ac:dyDescent="0.25">
      <c r="F101" t="str">
        <f t="shared" si="12"/>
        <v/>
      </c>
      <c r="G101" t="str">
        <f t="shared" si="13"/>
        <v/>
      </c>
      <c r="I101" t="str">
        <f t="shared" si="14"/>
        <v/>
      </c>
      <c r="J101" t="str">
        <f t="shared" si="15"/>
        <v/>
      </c>
      <c r="K101" t="str">
        <f t="shared" si="16"/>
        <v/>
      </c>
      <c r="L101" t="str">
        <f t="shared" si="17"/>
        <v/>
      </c>
      <c r="M101" t="str">
        <f t="shared" si="18"/>
        <v/>
      </c>
      <c r="N101" t="str">
        <f t="shared" si="19"/>
        <v/>
      </c>
      <c r="O101" t="str">
        <f t="shared" si="20"/>
        <v/>
      </c>
      <c r="P101" t="str">
        <f t="shared" si="21"/>
        <v/>
      </c>
      <c r="Q101" t="str">
        <f t="shared" si="22"/>
        <v/>
      </c>
    </row>
    <row r="102" spans="6:17" x14ac:dyDescent="0.25">
      <c r="F102" t="str">
        <f t="shared" si="12"/>
        <v/>
      </c>
      <c r="G102" t="str">
        <f t="shared" si="13"/>
        <v/>
      </c>
      <c r="I102" t="str">
        <f t="shared" si="14"/>
        <v/>
      </c>
      <c r="J102" t="str">
        <f t="shared" si="15"/>
        <v/>
      </c>
      <c r="K102" t="str">
        <f t="shared" si="16"/>
        <v/>
      </c>
      <c r="L102" t="str">
        <f t="shared" si="17"/>
        <v/>
      </c>
      <c r="M102" t="str">
        <f t="shared" si="18"/>
        <v/>
      </c>
      <c r="N102" t="str">
        <f t="shared" si="19"/>
        <v/>
      </c>
      <c r="O102" t="str">
        <f t="shared" si="20"/>
        <v/>
      </c>
      <c r="P102" t="str">
        <f t="shared" si="21"/>
        <v/>
      </c>
      <c r="Q102" t="str">
        <f t="shared" si="22"/>
        <v/>
      </c>
    </row>
  </sheetData>
  <sheetProtection algorithmName="SHA-512" hashValue="cKkivDKsAeyDDf8W8+onQP5VXeCJYgYoFWoO1wLy6DluMZDxzuWOmxT8IJ57HIp2bWJIbBuazLxE/cZ1vLtdIg==" saltValue="4DQdiCKWZZMx/l3GM51pj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04B7-7D7B-49A4-8FCD-05197EE82D7F}">
  <dimension ref="B1:V39"/>
  <sheetViews>
    <sheetView topLeftCell="B12" workbookViewId="0">
      <selection activeCell="J43" sqref="J43"/>
    </sheetView>
  </sheetViews>
  <sheetFormatPr defaultRowHeight="15" x14ac:dyDescent="0.25"/>
  <cols>
    <col min="1" max="1" width="12.7109375" customWidth="1"/>
    <col min="2" max="2" width="8.42578125" customWidth="1"/>
    <col min="3" max="3" width="11.5703125" customWidth="1"/>
    <col min="4" max="4" width="10.5703125" customWidth="1"/>
    <col min="5" max="6" width="11.5703125" customWidth="1"/>
    <col min="8" max="8" width="6.42578125" customWidth="1"/>
    <col min="9" max="9" width="11.28515625" customWidth="1"/>
    <col min="10" max="10" width="11.7109375" customWidth="1"/>
    <col min="11" max="11" width="11.140625" customWidth="1"/>
    <col min="12" max="12" width="11.42578125" customWidth="1"/>
    <col min="20" max="20" width="10.85546875" customWidth="1"/>
    <col min="21" max="21" width="12" customWidth="1"/>
  </cols>
  <sheetData>
    <row r="1" spans="2:4" x14ac:dyDescent="0.25">
      <c r="B1" t="s">
        <v>99</v>
      </c>
      <c r="D1">
        <f>MIN(LOAs!B2:E102)+10</f>
        <v>20</v>
      </c>
    </row>
    <row r="2" spans="2:4" x14ac:dyDescent="0.25">
      <c r="B2" s="28" t="s">
        <v>98</v>
      </c>
      <c r="C2" s="28"/>
      <c r="D2">
        <f>MAX(LOAs!B2:E102)+10</f>
        <v>120</v>
      </c>
    </row>
    <row r="18" spans="2:22" x14ac:dyDescent="0.25">
      <c r="B18" t="s">
        <v>60</v>
      </c>
      <c r="C18" t="s">
        <v>61</v>
      </c>
      <c r="D18" t="s">
        <v>62</v>
      </c>
      <c r="E18" t="s">
        <v>63</v>
      </c>
      <c r="J18" t="s">
        <v>60</v>
      </c>
      <c r="K18" t="s">
        <v>61</v>
      </c>
      <c r="L18" t="s">
        <v>62</v>
      </c>
      <c r="M18" t="s">
        <v>63</v>
      </c>
      <c r="S18" t="s">
        <v>60</v>
      </c>
      <c r="T18" t="s">
        <v>61</v>
      </c>
      <c r="U18" t="s">
        <v>62</v>
      </c>
      <c r="V18" t="s">
        <v>63</v>
      </c>
    </row>
    <row r="19" spans="2:22" x14ac:dyDescent="0.25">
      <c r="B19">
        <v>0</v>
      </c>
      <c r="C19">
        <f ca="1">LOAs!T4</f>
        <v>16.410365105842242</v>
      </c>
      <c r="D19">
        <f ca="1">LOAs!T3</f>
        <v>-20.981793677270812</v>
      </c>
      <c r="E19">
        <f ca="1">LOAs!T1</f>
        <v>-2.2857142857142856</v>
      </c>
      <c r="J19">
        <v>0</v>
      </c>
      <c r="K19">
        <f ca="1">LOAs!T19</f>
        <v>19.369904196231886</v>
      </c>
      <c r="L19">
        <f ca="1">LOAs!T18</f>
        <v>-13.227047053374742</v>
      </c>
      <c r="M19">
        <f ca="1">LOAs!T16</f>
        <v>3.0714285714285716</v>
      </c>
      <c r="S19">
        <v>0</v>
      </c>
      <c r="T19">
        <f ca="1">LOAs!T24</f>
        <v>18.315225754149591</v>
      </c>
      <c r="U19">
        <f ca="1">LOAs!T23</f>
        <v>-17.172368611292445</v>
      </c>
      <c r="V19">
        <f ca="1">LOAs!T21</f>
        <v>0.5714285714285714</v>
      </c>
    </row>
    <row r="20" spans="2:22" x14ac:dyDescent="0.25">
      <c r="B20">
        <f>D2</f>
        <v>120</v>
      </c>
      <c r="C20">
        <f ca="1">C19</f>
        <v>16.410365105842242</v>
      </c>
      <c r="D20">
        <f ca="1">D19</f>
        <v>-20.981793677270812</v>
      </c>
      <c r="E20">
        <f ca="1">E19</f>
        <v>-2.2857142857142856</v>
      </c>
      <c r="J20">
        <f>D2</f>
        <v>120</v>
      </c>
      <c r="K20">
        <f ca="1">K19</f>
        <v>19.369904196231886</v>
      </c>
      <c r="L20">
        <f ca="1">L19</f>
        <v>-13.227047053374742</v>
      </c>
      <c r="M20">
        <f ca="1">M19</f>
        <v>3.0714285714285716</v>
      </c>
      <c r="S20">
        <f>D2</f>
        <v>120</v>
      </c>
      <c r="T20">
        <f ca="1">T19</f>
        <v>18.315225754149591</v>
      </c>
      <c r="U20">
        <f ca="1">U19</f>
        <v>-17.172368611292445</v>
      </c>
      <c r="V20">
        <f ca="1">V19</f>
        <v>0.5714285714285714</v>
      </c>
    </row>
    <row r="37" spans="2:22" x14ac:dyDescent="0.25">
      <c r="B37" t="s">
        <v>60</v>
      </c>
      <c r="C37" t="s">
        <v>61</v>
      </c>
      <c r="D37" t="s">
        <v>62</v>
      </c>
      <c r="E37" t="s">
        <v>63</v>
      </c>
      <c r="J37" t="s">
        <v>60</v>
      </c>
      <c r="K37" t="s">
        <v>61</v>
      </c>
      <c r="L37" t="s">
        <v>62</v>
      </c>
      <c r="M37" t="s">
        <v>63</v>
      </c>
      <c r="S37" t="s">
        <v>60</v>
      </c>
      <c r="T37" t="s">
        <v>61</v>
      </c>
      <c r="U37" t="s">
        <v>62</v>
      </c>
      <c r="V37" t="s">
        <v>63</v>
      </c>
    </row>
    <row r="38" spans="2:22" x14ac:dyDescent="0.25">
      <c r="B38">
        <v>0</v>
      </c>
      <c r="C38">
        <f ca="1">LOAs!T9</f>
        <v>19.580390190187735</v>
      </c>
      <c r="D38">
        <f ca="1">LOAs!T8</f>
        <v>-19.580390190187735</v>
      </c>
      <c r="E38">
        <f ca="1">LOAs!T6</f>
        <v>0</v>
      </c>
      <c r="J38">
        <v>0</v>
      </c>
      <c r="K38">
        <f ca="1">LOAs!T14</f>
        <v>12.961643295752879</v>
      </c>
      <c r="L38">
        <f ca="1">LOAs!T13</f>
        <v>-16.390214724324306</v>
      </c>
      <c r="M38">
        <f ca="1">LOAs!T11</f>
        <v>-1.7142857142857142</v>
      </c>
      <c r="S38">
        <v>0</v>
      </c>
      <c r="T38">
        <f ca="1">LOAs!T29</f>
        <v>14.179942814880761</v>
      </c>
      <c r="U38">
        <f ca="1">LOAs!T28</f>
        <v>-19.179942814880761</v>
      </c>
      <c r="V38">
        <f ca="1">LOAs!T26</f>
        <v>-2.5</v>
      </c>
    </row>
    <row r="39" spans="2:22" x14ac:dyDescent="0.25">
      <c r="B39">
        <f>D2</f>
        <v>120</v>
      </c>
      <c r="C39">
        <f ca="1">C38</f>
        <v>19.580390190187735</v>
      </c>
      <c r="D39">
        <f ca="1">D38</f>
        <v>-19.580390190187735</v>
      </c>
      <c r="E39">
        <f ca="1">E38</f>
        <v>0</v>
      </c>
      <c r="J39">
        <f>D2</f>
        <v>120</v>
      </c>
      <c r="K39">
        <f ca="1">K38</f>
        <v>12.961643295752879</v>
      </c>
      <c r="L39">
        <f ca="1">L38</f>
        <v>-16.390214724324306</v>
      </c>
      <c r="M39">
        <f ca="1">M38</f>
        <v>-1.7142857142857142</v>
      </c>
      <c r="S39">
        <f>D2</f>
        <v>120</v>
      </c>
      <c r="T39">
        <f ca="1">T38</f>
        <v>14.179942814880761</v>
      </c>
      <c r="U39">
        <f ca="1">U38</f>
        <v>-19.179942814880761</v>
      </c>
      <c r="V39">
        <f ca="1">V38</f>
        <v>-2.5</v>
      </c>
    </row>
  </sheetData>
  <sheetProtection algorithmName="SHA-512" hashValue="0sPmMnF1KYWN3x561j8N38VQl0BT2POpLqdjf3vF176HtbDd88dkdP8SAollzhIKChvZO8242QnjOdq0xAboHA==" saltValue="b+60e//c/g97wxdLlhhmV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D99-F6CC-4BDD-A0FE-5B2CD3A9089F}">
  <dimension ref="A1"/>
  <sheetViews>
    <sheetView topLeftCell="B1" workbookViewId="0">
      <selection activeCell="B1" sqref="B1:O34"/>
    </sheetView>
  </sheetViews>
  <sheetFormatPr defaultRowHeight="15" x14ac:dyDescent="0.25"/>
  <sheetData/>
  <sheetProtection algorithmName="SHA-512" hashValue="PPTc8muS3ZrUwR7XcGeNLbNOgH1ZAnAVJJ6HJk8XYtAar2GLbn7pfW87TPkgniKhVlvD5WSUp8CX9k3FeZgVfA==" saltValue="8Czzkq5U9xoJovtIsieAL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E3E4-64BF-4C78-85AD-6BBD1758CEBA}">
  <dimension ref="A1:U13"/>
  <sheetViews>
    <sheetView workbookViewId="0">
      <selection sqref="A1:U13"/>
    </sheetView>
  </sheetViews>
  <sheetFormatPr defaultRowHeight="15" x14ac:dyDescent="0.25"/>
  <cols>
    <col min="1" max="1" width="11.85546875" customWidth="1"/>
    <col min="2" max="2" width="17" customWidth="1"/>
    <col min="6" max="6" width="9.140625" style="19"/>
    <col min="8" max="8" width="29.140625" customWidth="1"/>
    <col min="9" max="9" width="31.140625" customWidth="1"/>
  </cols>
  <sheetData>
    <row r="1" spans="1:21" ht="21" x14ac:dyDescent="0.35">
      <c r="A1" s="50" t="s">
        <v>55</v>
      </c>
      <c r="B1" s="50"/>
      <c r="C1" s="50"/>
      <c r="D1" s="50"/>
      <c r="E1" s="50"/>
      <c r="G1" s="49" t="s">
        <v>49</v>
      </c>
      <c r="H1" s="49"/>
      <c r="I1" s="49"/>
      <c r="J1" s="49"/>
      <c r="K1" s="49"/>
      <c r="L1" s="49"/>
      <c r="M1" s="49"/>
      <c r="N1" s="49"/>
      <c r="O1" s="49"/>
      <c r="P1" s="49"/>
      <c r="Q1" s="49"/>
      <c r="R1" s="49"/>
      <c r="S1" s="49"/>
      <c r="T1" s="49"/>
      <c r="U1" s="49"/>
    </row>
    <row r="2" spans="1:21" x14ac:dyDescent="0.25">
      <c r="A2" s="3" t="s">
        <v>48</v>
      </c>
      <c r="B2" s="3" t="s">
        <v>51</v>
      </c>
      <c r="C2" s="3" t="s">
        <v>52</v>
      </c>
      <c r="D2" s="3" t="s">
        <v>53</v>
      </c>
      <c r="E2" s="3" t="s">
        <v>54</v>
      </c>
      <c r="F2" s="21"/>
      <c r="G2" s="3" t="s">
        <v>48</v>
      </c>
      <c r="H2" s="3" t="s">
        <v>46</v>
      </c>
      <c r="I2" s="3" t="s">
        <v>47</v>
      </c>
    </row>
    <row r="3" spans="1:21" x14ac:dyDescent="0.25">
      <c r="A3" s="3">
        <v>1</v>
      </c>
      <c r="B3" s="3">
        <v>15</v>
      </c>
      <c r="C3" s="3">
        <v>20</v>
      </c>
      <c r="D3" s="3">
        <v>12</v>
      </c>
      <c r="E3" s="3">
        <v>18</v>
      </c>
      <c r="F3" s="21"/>
      <c r="G3" s="3">
        <v>1</v>
      </c>
      <c r="H3" s="3">
        <v>18</v>
      </c>
      <c r="I3" s="3">
        <v>202</v>
      </c>
    </row>
    <row r="4" spans="1:21" x14ac:dyDescent="0.25">
      <c r="A4" s="3">
        <v>2</v>
      </c>
      <c r="B4" s="3">
        <v>56</v>
      </c>
      <c r="C4" s="3">
        <v>75</v>
      </c>
      <c r="D4" s="3">
        <v>77</v>
      </c>
      <c r="E4" s="3">
        <v>65</v>
      </c>
      <c r="F4" s="21"/>
      <c r="G4" s="3">
        <v>2</v>
      </c>
      <c r="H4" s="3">
        <v>35</v>
      </c>
      <c r="I4" s="3">
        <v>644</v>
      </c>
    </row>
    <row r="5" spans="1:21" x14ac:dyDescent="0.25">
      <c r="A5" s="3">
        <v>3</v>
      </c>
      <c r="B5" s="3">
        <v>84</v>
      </c>
      <c r="C5" s="3">
        <v>95</v>
      </c>
      <c r="D5" s="3">
        <v>77</v>
      </c>
      <c r="E5" s="3">
        <v>92</v>
      </c>
      <c r="F5" s="21"/>
      <c r="G5" s="3">
        <v>3</v>
      </c>
      <c r="H5" s="3">
        <v>25</v>
      </c>
      <c r="I5" s="3">
        <v>411</v>
      </c>
    </row>
    <row r="6" spans="1:21" x14ac:dyDescent="0.25">
      <c r="A6" s="3">
        <v>4</v>
      </c>
      <c r="B6" s="3">
        <v>42</v>
      </c>
      <c r="C6" s="3">
        <v>38</v>
      </c>
      <c r="D6" s="3">
        <v>35</v>
      </c>
      <c r="E6" s="3">
        <v>39</v>
      </c>
      <c r="F6" s="21"/>
      <c r="G6" s="3">
        <v>4</v>
      </c>
      <c r="H6" s="3">
        <v>60</v>
      </c>
      <c r="I6" s="3">
        <v>755</v>
      </c>
    </row>
    <row r="7" spans="1:21" x14ac:dyDescent="0.25">
      <c r="A7" s="3">
        <v>5</v>
      </c>
      <c r="B7" s="3">
        <v>58</v>
      </c>
      <c r="C7" s="3">
        <v>70</v>
      </c>
      <c r="D7" s="3">
        <v>71</v>
      </c>
      <c r="E7" s="3">
        <v>65</v>
      </c>
      <c r="F7" s="21"/>
      <c r="G7" s="3">
        <v>5</v>
      </c>
      <c r="H7" s="3">
        <v>12</v>
      </c>
      <c r="I7" s="3">
        <v>144</v>
      </c>
    </row>
    <row r="8" spans="1:21" x14ac:dyDescent="0.25">
      <c r="A8" s="3">
        <v>6</v>
      </c>
      <c r="B8" s="3">
        <v>54</v>
      </c>
      <c r="C8" s="3">
        <v>58</v>
      </c>
      <c r="D8" s="3">
        <v>52</v>
      </c>
      <c r="E8" s="3">
        <v>56</v>
      </c>
      <c r="F8" s="21"/>
      <c r="G8" s="3">
        <v>6</v>
      </c>
      <c r="H8" s="3">
        <v>25</v>
      </c>
      <c r="I8" s="3">
        <v>302</v>
      </c>
    </row>
    <row r="9" spans="1:21" x14ac:dyDescent="0.25">
      <c r="A9" s="3">
        <v>7</v>
      </c>
      <c r="B9" s="3">
        <v>63</v>
      </c>
      <c r="C9" s="3">
        <v>59</v>
      </c>
      <c r="D9" s="3">
        <v>54</v>
      </c>
      <c r="E9" s="3">
        <v>42</v>
      </c>
      <c r="F9" s="21"/>
      <c r="G9" s="3">
        <v>7</v>
      </c>
      <c r="H9" s="3">
        <v>50</v>
      </c>
      <c r="I9" s="3">
        <v>512</v>
      </c>
    </row>
    <row r="10" spans="1:21" x14ac:dyDescent="0.25">
      <c r="A10" s="3">
        <v>8</v>
      </c>
      <c r="B10" s="3">
        <v>87</v>
      </c>
      <c r="C10" s="3">
        <v>85</v>
      </c>
      <c r="D10" s="3">
        <v>91</v>
      </c>
      <c r="E10" s="3">
        <v>88</v>
      </c>
      <c r="F10" s="21"/>
      <c r="G10" s="3">
        <v>8</v>
      </c>
      <c r="H10" s="3">
        <v>15</v>
      </c>
      <c r="I10" s="3">
        <v>223</v>
      </c>
    </row>
    <row r="11" spans="1:21" x14ac:dyDescent="0.25">
      <c r="A11" s="3">
        <v>9</v>
      </c>
      <c r="B11" s="3">
        <v>74</v>
      </c>
      <c r="C11" s="3">
        <v>71</v>
      </c>
      <c r="D11" s="3">
        <v>79</v>
      </c>
      <c r="E11" s="3">
        <v>80</v>
      </c>
      <c r="F11" s="21"/>
      <c r="G11" s="3">
        <v>9</v>
      </c>
      <c r="H11" s="3">
        <v>22</v>
      </c>
      <c r="I11" s="3">
        <v>183</v>
      </c>
    </row>
    <row r="12" spans="1:21" x14ac:dyDescent="0.25">
      <c r="A12" s="3">
        <v>10</v>
      </c>
      <c r="B12" s="3">
        <v>42</v>
      </c>
      <c r="C12" s="3">
        <v>25</v>
      </c>
      <c r="D12" s="3">
        <v>30</v>
      </c>
      <c r="E12" s="3">
        <v>45</v>
      </c>
      <c r="F12" s="21"/>
      <c r="G12" s="3">
        <v>10</v>
      </c>
      <c r="H12" s="3">
        <v>30</v>
      </c>
      <c r="I12" s="3">
        <v>375</v>
      </c>
    </row>
    <row r="13" spans="1:21" x14ac:dyDescent="0.25">
      <c r="A13" s="3">
        <v>11</v>
      </c>
      <c r="B13" s="3">
        <v>95</v>
      </c>
      <c r="C13" s="3">
        <v>105</v>
      </c>
      <c r="D13" s="3">
        <v>91</v>
      </c>
      <c r="E13" s="3">
        <v>99</v>
      </c>
      <c r="F13" s="21"/>
      <c r="G13" s="3"/>
      <c r="H13" s="3"/>
      <c r="I13" s="3"/>
    </row>
  </sheetData>
  <sheetProtection algorithmName="SHA-512" hashValue="Fb9g+bEu6/Mzyw9RptbzqZIK449WlfC/uBy0cvd00/mC6f8BAl3sKhK2HYaYKntl70Y4rZJVP8+dsCtK6Byv2w==" saltValue="akBRZMMaorTCiyihBvnWmQ==" spinCount="100000" sheet="1" objects="1" scenarios="1"/>
  <mergeCells count="2">
    <mergeCell ref="G1:U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368F-4750-4736-AA0C-F60D584335DF}">
  <dimension ref="A1:E21"/>
  <sheetViews>
    <sheetView workbookViewId="0">
      <selection activeCell="N23" sqref="N23"/>
    </sheetView>
  </sheetViews>
  <sheetFormatPr defaultRowHeight="15" x14ac:dyDescent="0.25"/>
  <sheetData>
    <row r="1" spans="1:5" ht="21" x14ac:dyDescent="0.35">
      <c r="A1" s="50" t="s">
        <v>56</v>
      </c>
      <c r="B1" s="50"/>
      <c r="C1" s="50"/>
      <c r="D1" s="50"/>
      <c r="E1" s="49"/>
    </row>
    <row r="2" spans="1:5" x14ac:dyDescent="0.25">
      <c r="A2">
        <v>45</v>
      </c>
      <c r="B2">
        <v>24</v>
      </c>
      <c r="C2">
        <v>22</v>
      </c>
      <c r="D2">
        <v>24</v>
      </c>
    </row>
    <row r="3" spans="1:5" x14ac:dyDescent="0.25">
      <c r="A3">
        <v>23</v>
      </c>
      <c r="B3">
        <v>120</v>
      </c>
      <c r="C3">
        <v>112</v>
      </c>
      <c r="D3">
        <v>27</v>
      </c>
    </row>
    <row r="4" spans="1:5" x14ac:dyDescent="0.25">
      <c r="A4">
        <v>100</v>
      </c>
      <c r="B4">
        <v>77</v>
      </c>
      <c r="C4">
        <v>15</v>
      </c>
      <c r="D4">
        <v>22</v>
      </c>
    </row>
    <row r="5" spans="1:5" x14ac:dyDescent="0.25">
      <c r="A5">
        <v>70</v>
      </c>
      <c r="B5">
        <v>90</v>
      </c>
      <c r="C5">
        <v>48</v>
      </c>
      <c r="D5">
        <v>100</v>
      </c>
    </row>
    <row r="6" spans="1:5" x14ac:dyDescent="0.25">
      <c r="A6">
        <v>66</v>
      </c>
      <c r="B6">
        <v>12</v>
      </c>
      <c r="C6">
        <v>108</v>
      </c>
      <c r="D6">
        <v>112</v>
      </c>
    </row>
    <row r="7" spans="1:5" x14ac:dyDescent="0.25">
      <c r="A7">
        <v>95</v>
      </c>
      <c r="B7">
        <v>26</v>
      </c>
      <c r="C7">
        <v>78</v>
      </c>
      <c r="D7">
        <v>116</v>
      </c>
    </row>
    <row r="8" spans="1:5" x14ac:dyDescent="0.25">
      <c r="A8">
        <v>81</v>
      </c>
      <c r="B8">
        <v>113</v>
      </c>
      <c r="C8">
        <v>94</v>
      </c>
      <c r="D8">
        <v>20</v>
      </c>
    </row>
    <row r="9" spans="1:5" x14ac:dyDescent="0.25">
      <c r="A9">
        <v>48</v>
      </c>
      <c r="B9">
        <v>110</v>
      </c>
      <c r="C9">
        <v>42</v>
      </c>
      <c r="D9">
        <v>110</v>
      </c>
    </row>
    <row r="10" spans="1:5" x14ac:dyDescent="0.25">
      <c r="A10">
        <v>66</v>
      </c>
      <c r="B10">
        <v>73</v>
      </c>
      <c r="C10">
        <v>29</v>
      </c>
      <c r="D10">
        <v>55</v>
      </c>
    </row>
    <row r="11" spans="1:5" x14ac:dyDescent="0.25">
      <c r="A11">
        <v>36</v>
      </c>
      <c r="B11">
        <v>79</v>
      </c>
      <c r="C11">
        <v>109</v>
      </c>
      <c r="D11">
        <v>90</v>
      </c>
    </row>
    <row r="12" spans="1:5" x14ac:dyDescent="0.25">
      <c r="A12">
        <v>60</v>
      </c>
      <c r="B12">
        <v>72</v>
      </c>
      <c r="C12">
        <v>86</v>
      </c>
      <c r="D12">
        <v>68</v>
      </c>
    </row>
    <row r="13" spans="1:5" x14ac:dyDescent="0.25">
      <c r="A13">
        <v>19</v>
      </c>
      <c r="B13">
        <v>84</v>
      </c>
      <c r="C13">
        <v>78</v>
      </c>
      <c r="D13">
        <v>74</v>
      </c>
    </row>
    <row r="14" spans="1:5" x14ac:dyDescent="0.25">
      <c r="A14">
        <v>99</v>
      </c>
      <c r="B14">
        <v>91</v>
      </c>
      <c r="C14">
        <v>92</v>
      </c>
      <c r="D14">
        <v>110</v>
      </c>
    </row>
    <row r="15" spans="1:5" x14ac:dyDescent="0.25">
      <c r="A15">
        <v>114</v>
      </c>
      <c r="B15">
        <v>21</v>
      </c>
      <c r="C15">
        <v>104</v>
      </c>
      <c r="D15">
        <v>30</v>
      </c>
    </row>
    <row r="16" spans="1:5" x14ac:dyDescent="0.25">
      <c r="A16">
        <v>111</v>
      </c>
      <c r="B16">
        <v>34</v>
      </c>
      <c r="C16">
        <v>75</v>
      </c>
      <c r="D16">
        <v>38</v>
      </c>
    </row>
    <row r="17" spans="1:4" x14ac:dyDescent="0.25">
      <c r="A17">
        <v>41</v>
      </c>
      <c r="B17">
        <v>96</v>
      </c>
      <c r="C17">
        <v>81</v>
      </c>
      <c r="D17">
        <v>60</v>
      </c>
    </row>
    <row r="18" spans="1:4" x14ac:dyDescent="0.25">
      <c r="A18">
        <v>32</v>
      </c>
      <c r="B18">
        <v>11</v>
      </c>
      <c r="C18">
        <v>71</v>
      </c>
      <c r="D18">
        <v>34</v>
      </c>
    </row>
    <row r="19" spans="1:4" x14ac:dyDescent="0.25">
      <c r="A19">
        <v>109</v>
      </c>
      <c r="B19">
        <v>61</v>
      </c>
      <c r="C19">
        <v>19</v>
      </c>
      <c r="D19">
        <v>97</v>
      </c>
    </row>
    <row r="20" spans="1:4" x14ac:dyDescent="0.25">
      <c r="A20">
        <v>15</v>
      </c>
      <c r="B20">
        <v>71</v>
      </c>
      <c r="C20">
        <v>101</v>
      </c>
      <c r="D20">
        <v>81</v>
      </c>
    </row>
    <row r="21" spans="1:4" x14ac:dyDescent="0.25">
      <c r="A21">
        <v>33</v>
      </c>
      <c r="B21">
        <v>86</v>
      </c>
      <c r="C21">
        <v>53</v>
      </c>
      <c r="D21">
        <v>94</v>
      </c>
    </row>
  </sheetData>
  <sheetProtection algorithmName="SHA-512" hashValue="0P92JH2gHy33efZifOLpKRc7Z00KSTzrQwc3ICOO/2I56ddcAoMamMs6Qz7G+Ti9LAyx7unHcUWM96t9cqVPNA==" saltValue="dskqx6myfmhbTSXzJ7bJQA==" spinCount="100000" sheet="1" objects="1" scenarios="1"/>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Page</vt:lpstr>
      <vt:lpstr>Data Entry</vt:lpstr>
      <vt:lpstr>Scatterplots</vt:lpstr>
      <vt:lpstr>LOAs</vt:lpstr>
      <vt:lpstr>Bland Altman Charts</vt:lpstr>
      <vt:lpstr>B-A Plot X Axis Adjusted</vt:lpstr>
      <vt:lpstr>SampleData</vt:lpstr>
      <vt:lpstr>Random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Laslett</dc:creator>
  <cp:lastModifiedBy>Mark Laslett</cp:lastModifiedBy>
  <dcterms:created xsi:type="dcterms:W3CDTF">2024-08-17T22:52:14Z</dcterms:created>
  <dcterms:modified xsi:type="dcterms:W3CDTF">2025-04-18T04:45:04Z</dcterms:modified>
</cp:coreProperties>
</file>